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vid\Documents\Axminster Heritage\All Devon 1801 to 1831\1831 Census tables\"/>
    </mc:Choice>
  </mc:AlternateContent>
  <bookViews>
    <workbookView xWindow="360" yWindow="120" windowWidth="15480" windowHeight="11640"/>
  </bookViews>
  <sheets>
    <sheet name="1831 data" sheetId="1" r:id="rId1"/>
    <sheet name="Parish Types" sheetId="5" r:id="rId2"/>
    <sheet name="Hundreds" sheetId="3" r:id="rId3"/>
    <sheet name="Deaneries" sheetId="4" r:id="rId4"/>
    <sheet name="Modern Districts" sheetId="6" r:id="rId5"/>
    <sheet name="Crafts &amp; Commerce" sheetId="7" r:id="rId6"/>
  </sheets>
  <definedNames>
    <definedName name="_xlnm._FilterDatabase" localSheetId="0" hidden="1">'1831 data'!$A$3:$AN$499</definedName>
    <definedName name="_xlnm._FilterDatabase" localSheetId="5" hidden="1">'Crafts &amp; Commerce'!$A$1:$H$145</definedName>
    <definedName name="_xlnm._FilterDatabase" localSheetId="3" hidden="1">Deaneries!$A$1:$AD$27</definedName>
    <definedName name="_xlnm._FilterDatabase" localSheetId="2" hidden="1">Hundreds!$A$1:$AD$35</definedName>
    <definedName name="_xlnm._FilterDatabase" localSheetId="4" hidden="1">'Modern Districts'!$A$1:$AD$11</definedName>
    <definedName name="_xlnm._FilterDatabase" localSheetId="1" hidden="1">'Parish Types'!$A$1:$AD$11</definedName>
    <definedName name="CSV_file" localSheetId="0">'1831 data'!#REF!</definedName>
    <definedName name="CSV_file_1" localSheetId="0">'1831 data'!#REF!</definedName>
  </definedNames>
  <calcPr calcId="152511"/>
</workbook>
</file>

<file path=xl/calcChain.xml><?xml version="1.0" encoding="utf-8"?>
<calcChain xmlns="http://schemas.openxmlformats.org/spreadsheetml/2006/main">
  <c r="G147" i="7" l="1"/>
  <c r="H147" i="7" s="1"/>
  <c r="E147" i="7"/>
  <c r="D147" i="7"/>
  <c r="H26" i="7"/>
  <c r="F26" i="7"/>
  <c r="H41" i="7"/>
  <c r="F41" i="7"/>
  <c r="H128" i="7"/>
  <c r="F128" i="7"/>
  <c r="H96" i="7"/>
  <c r="F96" i="7"/>
  <c r="H35" i="7"/>
  <c r="F35" i="7"/>
  <c r="H113" i="7"/>
  <c r="F113" i="7"/>
  <c r="H59" i="7"/>
  <c r="F59" i="7"/>
  <c r="H95" i="7"/>
  <c r="F95" i="7"/>
  <c r="H105" i="7"/>
  <c r="F105" i="7"/>
  <c r="H127" i="7"/>
  <c r="F127" i="7"/>
  <c r="H71" i="7"/>
  <c r="F71" i="7"/>
  <c r="H126" i="7"/>
  <c r="F126" i="7"/>
  <c r="H121" i="7"/>
  <c r="F121" i="7"/>
  <c r="H134" i="7"/>
  <c r="F134" i="7"/>
  <c r="H107" i="7"/>
  <c r="F107" i="7"/>
  <c r="H111" i="7"/>
  <c r="F111" i="7"/>
  <c r="H34" i="7"/>
  <c r="F34" i="7"/>
  <c r="H125" i="7"/>
  <c r="F125" i="7"/>
  <c r="H62" i="7"/>
  <c r="F62" i="7"/>
  <c r="H27" i="7"/>
  <c r="F27" i="7"/>
  <c r="H50" i="7"/>
  <c r="F50" i="7"/>
  <c r="H6" i="7"/>
  <c r="F6" i="7"/>
  <c r="H54" i="7"/>
  <c r="F54" i="7"/>
  <c r="H145" i="7"/>
  <c r="F145" i="7"/>
  <c r="H112" i="7"/>
  <c r="F112" i="7"/>
  <c r="H86" i="7"/>
  <c r="F86" i="7"/>
  <c r="H61" i="7"/>
  <c r="F61" i="7"/>
  <c r="H77" i="7"/>
  <c r="F77" i="7"/>
  <c r="H144" i="7"/>
  <c r="F144" i="7"/>
  <c r="H102" i="7"/>
  <c r="F102" i="7"/>
  <c r="H120" i="7"/>
  <c r="F120" i="7"/>
  <c r="H11" i="7"/>
  <c r="F11" i="7"/>
  <c r="H2" i="7"/>
  <c r="F2" i="7"/>
  <c r="H106" i="7"/>
  <c r="F106" i="7"/>
  <c r="H60" i="7"/>
  <c r="F60" i="7"/>
  <c r="H32" i="7"/>
  <c r="F32" i="7"/>
  <c r="H143" i="7"/>
  <c r="F143" i="7"/>
  <c r="H18" i="7"/>
  <c r="F18" i="7"/>
  <c r="H142" i="7"/>
  <c r="F142" i="7"/>
  <c r="H7" i="7"/>
  <c r="F7" i="7"/>
  <c r="H110" i="7"/>
  <c r="F110" i="7"/>
  <c r="H43" i="7"/>
  <c r="F43" i="7"/>
  <c r="H117" i="7"/>
  <c r="F117" i="7"/>
  <c r="H88" i="7"/>
  <c r="F88" i="7"/>
  <c r="H115" i="7"/>
  <c r="F115" i="7"/>
  <c r="H84" i="7"/>
  <c r="F84" i="7"/>
  <c r="H81" i="7"/>
  <c r="F81" i="7"/>
  <c r="H72" i="7"/>
  <c r="F72" i="7"/>
  <c r="H33" i="7"/>
  <c r="F33" i="7"/>
  <c r="H133" i="7"/>
  <c r="F133" i="7"/>
  <c r="H119" i="7"/>
  <c r="F119" i="7"/>
  <c r="H76" i="7"/>
  <c r="F76" i="7"/>
  <c r="H83" i="7"/>
  <c r="F83" i="7"/>
  <c r="H141" i="7"/>
  <c r="F141" i="7"/>
  <c r="H140" i="7"/>
  <c r="F140" i="7"/>
  <c r="H139" i="7"/>
  <c r="F139" i="7"/>
  <c r="H87" i="7"/>
  <c r="F87" i="7"/>
  <c r="H12" i="7"/>
  <c r="F12" i="7"/>
  <c r="H31" i="7"/>
  <c r="F31" i="7"/>
  <c r="H42" i="7"/>
  <c r="F42" i="7"/>
  <c r="H23" i="7"/>
  <c r="F23" i="7"/>
  <c r="H109" i="7"/>
  <c r="F109" i="7"/>
  <c r="H138" i="7"/>
  <c r="F138" i="7"/>
  <c r="H92" i="7"/>
  <c r="F92" i="7"/>
  <c r="H63" i="7"/>
  <c r="F63" i="7"/>
  <c r="H45" i="7"/>
  <c r="F45" i="7"/>
  <c r="H75" i="7"/>
  <c r="F75" i="7"/>
  <c r="H132" i="7"/>
  <c r="F132" i="7"/>
  <c r="H29" i="7"/>
  <c r="F29" i="7"/>
  <c r="H68" i="7"/>
  <c r="F68" i="7"/>
  <c r="H137" i="7"/>
  <c r="F137" i="7"/>
  <c r="H44" i="7"/>
  <c r="F44" i="7"/>
  <c r="H55" i="7"/>
  <c r="F55" i="7"/>
  <c r="H90" i="7"/>
  <c r="F90" i="7"/>
  <c r="H16" i="7"/>
  <c r="F16" i="7"/>
  <c r="H91" i="7"/>
  <c r="F91" i="7"/>
  <c r="H100" i="7"/>
  <c r="F100" i="7"/>
  <c r="H20" i="7"/>
  <c r="F20" i="7"/>
  <c r="H116" i="7"/>
  <c r="F116" i="7"/>
  <c r="H118" i="7"/>
  <c r="F118" i="7"/>
  <c r="H74" i="7"/>
  <c r="F74" i="7"/>
  <c r="H82" i="7"/>
  <c r="F82" i="7"/>
  <c r="H98" i="7"/>
  <c r="F98" i="7"/>
  <c r="H131" i="7"/>
  <c r="F131" i="7"/>
  <c r="H48" i="7"/>
  <c r="F48" i="7"/>
  <c r="H58" i="7"/>
  <c r="F58" i="7"/>
  <c r="H136" i="7"/>
  <c r="F136" i="7"/>
  <c r="H53" i="7"/>
  <c r="F53" i="7"/>
  <c r="H124" i="7"/>
  <c r="F124" i="7"/>
  <c r="H51" i="7"/>
  <c r="F51" i="7"/>
  <c r="H123" i="7"/>
  <c r="F123" i="7"/>
  <c r="H73" i="7"/>
  <c r="F73" i="7"/>
  <c r="H94" i="7"/>
  <c r="F94" i="7"/>
  <c r="H37" i="7"/>
  <c r="F37" i="7"/>
  <c r="H89" i="7"/>
  <c r="F89" i="7"/>
  <c r="H104" i="7"/>
  <c r="F104" i="7"/>
  <c r="H99" i="7"/>
  <c r="F99" i="7"/>
  <c r="H17" i="7"/>
  <c r="F17" i="7"/>
  <c r="H103" i="7"/>
  <c r="F103" i="7"/>
  <c r="H47" i="7"/>
  <c r="F47" i="7"/>
  <c r="H24" i="7"/>
  <c r="F24" i="7"/>
  <c r="H57" i="7"/>
  <c r="F57" i="7"/>
  <c r="H101" i="7"/>
  <c r="F101" i="7"/>
  <c r="H21" i="7"/>
  <c r="F21" i="7"/>
  <c r="H64" i="7"/>
  <c r="F64" i="7"/>
  <c r="H40" i="7"/>
  <c r="F40" i="7"/>
  <c r="H38" i="7"/>
  <c r="F38" i="7"/>
  <c r="H85" i="7"/>
  <c r="F85" i="7"/>
  <c r="H93" i="7"/>
  <c r="F93" i="7"/>
  <c r="H130" i="7"/>
  <c r="F130" i="7"/>
  <c r="H69" i="7"/>
  <c r="F69" i="7"/>
  <c r="H114" i="7"/>
  <c r="F114" i="7"/>
  <c r="H79" i="7"/>
  <c r="F79" i="7"/>
  <c r="H28" i="7"/>
  <c r="F28" i="7"/>
  <c r="H13" i="7"/>
  <c r="F13" i="7"/>
  <c r="H15" i="7"/>
  <c r="F15" i="7"/>
  <c r="H14" i="7"/>
  <c r="F14" i="7"/>
  <c r="H3" i="7"/>
  <c r="F3" i="7"/>
  <c r="H9" i="7"/>
  <c r="F9" i="7"/>
  <c r="H19" i="7"/>
  <c r="F19" i="7"/>
  <c r="H4" i="7"/>
  <c r="F4" i="7"/>
  <c r="H49" i="7"/>
  <c r="F49" i="7"/>
  <c r="H22" i="7"/>
  <c r="F22" i="7"/>
  <c r="H39" i="7"/>
  <c r="F39" i="7"/>
  <c r="H67" i="7"/>
  <c r="F67" i="7"/>
  <c r="H46" i="7"/>
  <c r="F46" i="7"/>
  <c r="H97" i="7"/>
  <c r="F97" i="7"/>
  <c r="H25" i="7"/>
  <c r="F25" i="7"/>
  <c r="H80" i="7"/>
  <c r="F80" i="7"/>
  <c r="H70" i="7"/>
  <c r="F70" i="7"/>
  <c r="H78" i="7"/>
  <c r="F78" i="7"/>
  <c r="H56" i="7"/>
  <c r="F56" i="7"/>
  <c r="H66" i="7"/>
  <c r="F66" i="7"/>
  <c r="H65" i="7"/>
  <c r="F65" i="7"/>
  <c r="H8" i="7"/>
  <c r="F8" i="7"/>
  <c r="H108" i="7"/>
  <c r="F108" i="7"/>
  <c r="H129" i="7"/>
  <c r="F129" i="7"/>
  <c r="H5" i="7"/>
  <c r="F5" i="7"/>
  <c r="H135" i="7"/>
  <c r="F135" i="7"/>
  <c r="H122" i="7"/>
  <c r="F122" i="7"/>
  <c r="H36" i="7"/>
  <c r="F36" i="7"/>
  <c r="H30" i="7"/>
  <c r="F30" i="7"/>
  <c r="H10" i="7"/>
  <c r="F10" i="7"/>
  <c r="H52" i="7"/>
  <c r="F52" i="7"/>
  <c r="F147" i="7" l="1"/>
  <c r="AM217" i="1" l="1"/>
  <c r="AM483" i="1" l="1"/>
  <c r="O483" i="1"/>
  <c r="O486" i="1"/>
  <c r="AM156" i="1"/>
  <c r="O156" i="1"/>
  <c r="O37" i="1"/>
  <c r="Y156" i="1" l="1"/>
  <c r="Y483" i="1"/>
  <c r="AF483" i="1"/>
  <c r="AL483" i="1" s="1"/>
  <c r="AG483" i="1"/>
  <c r="AD483" i="1"/>
  <c r="AK483" i="1" s="1"/>
  <c r="AE483" i="1"/>
  <c r="AA483" i="1"/>
  <c r="AB483" i="1"/>
  <c r="AC483" i="1"/>
  <c r="Z483" i="1"/>
  <c r="AG156" i="1"/>
  <c r="AF156" i="1"/>
  <c r="AL156" i="1" s="1"/>
  <c r="AD156" i="1"/>
  <c r="AK156" i="1" s="1"/>
  <c r="AE156" i="1"/>
  <c r="AC156" i="1"/>
  <c r="AB156" i="1"/>
  <c r="AA156" i="1"/>
  <c r="Z156" i="1"/>
  <c r="N18" i="6"/>
  <c r="M18" i="6"/>
  <c r="L18" i="6"/>
  <c r="K18" i="6"/>
  <c r="J18" i="6"/>
  <c r="I18" i="6"/>
  <c r="H18" i="6"/>
  <c r="G18" i="6"/>
  <c r="F18" i="6"/>
  <c r="D18" i="6"/>
  <c r="C18" i="6"/>
  <c r="N17" i="6"/>
  <c r="M17" i="6"/>
  <c r="L17" i="6"/>
  <c r="K17" i="6"/>
  <c r="J17" i="6"/>
  <c r="I17" i="6"/>
  <c r="H17" i="6"/>
  <c r="G17" i="6"/>
  <c r="F17" i="6"/>
  <c r="D17" i="6"/>
  <c r="C17" i="6"/>
  <c r="N6" i="6"/>
  <c r="M6" i="6"/>
  <c r="L6" i="6"/>
  <c r="K6" i="6"/>
  <c r="J6" i="6"/>
  <c r="I6" i="6"/>
  <c r="H6" i="6"/>
  <c r="G6" i="6"/>
  <c r="F6" i="6"/>
  <c r="D6" i="6"/>
  <c r="C6" i="6"/>
  <c r="N10" i="6"/>
  <c r="M10" i="6"/>
  <c r="L10" i="6"/>
  <c r="K10" i="6"/>
  <c r="J10" i="6"/>
  <c r="I10" i="6"/>
  <c r="H10" i="6"/>
  <c r="G10" i="6"/>
  <c r="F10" i="6"/>
  <c r="D10" i="6"/>
  <c r="C10" i="6"/>
  <c r="N9" i="6"/>
  <c r="M9" i="6"/>
  <c r="L9" i="6"/>
  <c r="K9" i="6"/>
  <c r="J9" i="6"/>
  <c r="I9" i="6"/>
  <c r="H9" i="6"/>
  <c r="G9" i="6"/>
  <c r="F9" i="6"/>
  <c r="D9" i="6"/>
  <c r="C9" i="6"/>
  <c r="N7" i="6"/>
  <c r="M7" i="6"/>
  <c r="L7" i="6"/>
  <c r="K7" i="6"/>
  <c r="J7" i="6"/>
  <c r="I7" i="6"/>
  <c r="H7" i="6"/>
  <c r="G7" i="6"/>
  <c r="F7" i="6"/>
  <c r="D7" i="6"/>
  <c r="C7" i="6"/>
  <c r="N5" i="6"/>
  <c r="M5" i="6"/>
  <c r="L5" i="6"/>
  <c r="K5" i="6"/>
  <c r="J5" i="6"/>
  <c r="I5" i="6"/>
  <c r="H5" i="6"/>
  <c r="G5" i="6"/>
  <c r="F5" i="6"/>
  <c r="D5" i="6"/>
  <c r="C5" i="6"/>
  <c r="N4" i="6"/>
  <c r="M4" i="6"/>
  <c r="L4" i="6"/>
  <c r="K4" i="6"/>
  <c r="J4" i="6"/>
  <c r="I4" i="6"/>
  <c r="H4" i="6"/>
  <c r="G4" i="6"/>
  <c r="F4" i="6"/>
  <c r="D4" i="6"/>
  <c r="C4" i="6"/>
  <c r="N8" i="6"/>
  <c r="M8" i="6"/>
  <c r="L8" i="6"/>
  <c r="K8" i="6"/>
  <c r="J8" i="6"/>
  <c r="I8" i="6"/>
  <c r="H8" i="6"/>
  <c r="G8" i="6"/>
  <c r="F8" i="6"/>
  <c r="D8" i="6"/>
  <c r="C8" i="6"/>
  <c r="N11" i="6"/>
  <c r="M11" i="6"/>
  <c r="L11" i="6"/>
  <c r="K11" i="6"/>
  <c r="J11" i="6"/>
  <c r="I11" i="6"/>
  <c r="H11" i="6"/>
  <c r="G11" i="6"/>
  <c r="F11" i="6"/>
  <c r="D11" i="6"/>
  <c r="C11" i="6"/>
  <c r="N3" i="6"/>
  <c r="M3" i="6"/>
  <c r="L3" i="6"/>
  <c r="K3" i="6"/>
  <c r="J3" i="6"/>
  <c r="I3" i="6"/>
  <c r="H3" i="6"/>
  <c r="G3" i="6"/>
  <c r="F3" i="6"/>
  <c r="D3" i="6"/>
  <c r="C3" i="6"/>
  <c r="N2" i="6"/>
  <c r="M2" i="6"/>
  <c r="L2" i="6"/>
  <c r="K2" i="6"/>
  <c r="J2" i="6"/>
  <c r="I2" i="6"/>
  <c r="H2" i="6"/>
  <c r="G2" i="6"/>
  <c r="F2" i="6"/>
  <c r="D2" i="6"/>
  <c r="C2" i="6"/>
  <c r="AI156" i="1" l="1"/>
  <c r="AJ483" i="1"/>
  <c r="AI483" i="1"/>
  <c r="AJ156" i="1"/>
  <c r="F13" i="6"/>
  <c r="F15" i="6" s="1"/>
  <c r="J13" i="6"/>
  <c r="J15" i="6" s="1"/>
  <c r="J14" i="6" s="1"/>
  <c r="N13" i="6"/>
  <c r="N15" i="6" s="1"/>
  <c r="N14" i="6" s="1"/>
  <c r="AC17" i="6"/>
  <c r="D13" i="6"/>
  <c r="D15" i="6" s="1"/>
  <c r="D14" i="6" s="1"/>
  <c r="AC18" i="6"/>
  <c r="G13" i="6"/>
  <c r="G15" i="6" s="1"/>
  <c r="G14" i="6" s="1"/>
  <c r="K13" i="6"/>
  <c r="K15" i="6" s="1"/>
  <c r="K14" i="6" s="1"/>
  <c r="C13" i="6"/>
  <c r="C15" i="6" s="1"/>
  <c r="C14" i="6" s="1"/>
  <c r="H13" i="6"/>
  <c r="H15" i="6" s="1"/>
  <c r="H14" i="6" s="1"/>
  <c r="L13" i="6"/>
  <c r="L15" i="6" s="1"/>
  <c r="L14" i="6" s="1"/>
  <c r="AC2" i="6"/>
  <c r="M13" i="6"/>
  <c r="AC5" i="6"/>
  <c r="AC9" i="6"/>
  <c r="AC8" i="6"/>
  <c r="AC4" i="6"/>
  <c r="AC7" i="6"/>
  <c r="I13" i="6"/>
  <c r="AC10" i="6"/>
  <c r="AC3" i="6"/>
  <c r="AC6" i="6"/>
  <c r="AC11" i="6"/>
  <c r="B17" i="6"/>
  <c r="B18" i="6"/>
  <c r="B6" i="6"/>
  <c r="B10" i="6"/>
  <c r="B9" i="6"/>
  <c r="B7" i="6"/>
  <c r="B5" i="6"/>
  <c r="B4" i="6"/>
  <c r="B8" i="6"/>
  <c r="B11" i="6"/>
  <c r="B3" i="6"/>
  <c r="B2" i="6"/>
  <c r="AC13" i="6" l="1"/>
  <c r="AD13" i="6" s="1"/>
  <c r="M15" i="6"/>
  <c r="I15" i="6"/>
  <c r="F14" i="6"/>
  <c r="B13" i="6"/>
  <c r="B15" i="6" s="1"/>
  <c r="B14" i="6" s="1"/>
  <c r="B3" i="5"/>
  <c r="N18" i="5"/>
  <c r="M18" i="5"/>
  <c r="L18" i="5"/>
  <c r="K18" i="5"/>
  <c r="J18" i="5"/>
  <c r="I18" i="5"/>
  <c r="H18" i="5"/>
  <c r="G18" i="5"/>
  <c r="F18" i="5"/>
  <c r="D18" i="5"/>
  <c r="C18" i="5"/>
  <c r="N17" i="5"/>
  <c r="M17" i="5"/>
  <c r="L17" i="5"/>
  <c r="K17" i="5"/>
  <c r="J17" i="5"/>
  <c r="I17" i="5"/>
  <c r="H17" i="5"/>
  <c r="G17" i="5"/>
  <c r="F17" i="5"/>
  <c r="D17" i="5"/>
  <c r="C17" i="5"/>
  <c r="N16" i="5"/>
  <c r="M16" i="5"/>
  <c r="L16" i="5"/>
  <c r="K16" i="5"/>
  <c r="J16" i="5"/>
  <c r="I16" i="5"/>
  <c r="H16" i="5"/>
  <c r="G16" i="5"/>
  <c r="F16" i="5"/>
  <c r="D16" i="5"/>
  <c r="C16" i="5"/>
  <c r="N15" i="5"/>
  <c r="M15" i="5"/>
  <c r="L15" i="5"/>
  <c r="K15" i="5"/>
  <c r="J15" i="5"/>
  <c r="I15" i="5"/>
  <c r="H15" i="5"/>
  <c r="G15" i="5"/>
  <c r="F15" i="5"/>
  <c r="D15" i="5"/>
  <c r="C15" i="5"/>
  <c r="N14" i="5"/>
  <c r="M14" i="5"/>
  <c r="L14" i="5"/>
  <c r="K14" i="5"/>
  <c r="J14" i="5"/>
  <c r="I14" i="5"/>
  <c r="H14" i="5"/>
  <c r="G14" i="5"/>
  <c r="F14" i="5"/>
  <c r="D14" i="5"/>
  <c r="C14" i="5"/>
  <c r="B18" i="5"/>
  <c r="B17" i="5"/>
  <c r="B16" i="5"/>
  <c r="B15" i="5"/>
  <c r="B14" i="5"/>
  <c r="N4" i="5"/>
  <c r="M4" i="5"/>
  <c r="L4" i="5"/>
  <c r="K4" i="5"/>
  <c r="J4" i="5"/>
  <c r="I4" i="5"/>
  <c r="H4" i="5"/>
  <c r="G4" i="5"/>
  <c r="F4" i="5"/>
  <c r="D4" i="5"/>
  <c r="C4" i="5"/>
  <c r="N3" i="5"/>
  <c r="M3" i="5"/>
  <c r="L3" i="5"/>
  <c r="K3" i="5"/>
  <c r="J3" i="5"/>
  <c r="I3" i="5"/>
  <c r="H3" i="5"/>
  <c r="G3" i="5"/>
  <c r="F3" i="5"/>
  <c r="D3" i="5"/>
  <c r="C3" i="5"/>
  <c r="B4" i="5"/>
  <c r="AD11" i="6" l="1"/>
  <c r="AD8" i="6"/>
  <c r="AD2" i="6"/>
  <c r="AD7" i="6"/>
  <c r="AD4" i="6"/>
  <c r="AD3" i="6"/>
  <c r="AD10" i="6"/>
  <c r="AD5" i="6"/>
  <c r="AD17" i="6"/>
  <c r="AD6" i="6"/>
  <c r="AD9" i="6"/>
  <c r="AD18" i="6"/>
  <c r="I14" i="6"/>
  <c r="AC15" i="6"/>
  <c r="AD15" i="6" s="1"/>
  <c r="M14" i="6"/>
  <c r="AC16" i="5"/>
  <c r="AC4" i="5"/>
  <c r="AC17" i="5"/>
  <c r="AC3" i="5"/>
  <c r="AC14" i="5"/>
  <c r="AC18" i="5"/>
  <c r="AC15" i="5"/>
  <c r="N10" i="5"/>
  <c r="M10" i="5"/>
  <c r="L10" i="5"/>
  <c r="K10" i="5"/>
  <c r="J10" i="5"/>
  <c r="I10" i="5"/>
  <c r="H10" i="5"/>
  <c r="G10" i="5"/>
  <c r="F10" i="5"/>
  <c r="D10" i="5"/>
  <c r="C10" i="5"/>
  <c r="N9" i="5"/>
  <c r="M9" i="5"/>
  <c r="L9" i="5"/>
  <c r="K9" i="5"/>
  <c r="J9" i="5"/>
  <c r="I9" i="5"/>
  <c r="H9" i="5"/>
  <c r="G9" i="5"/>
  <c r="F9" i="5"/>
  <c r="D9" i="5"/>
  <c r="C9" i="5"/>
  <c r="B10" i="5"/>
  <c r="B9" i="5"/>
  <c r="N8" i="5"/>
  <c r="M8" i="5"/>
  <c r="L8" i="5"/>
  <c r="K8" i="5"/>
  <c r="J8" i="5"/>
  <c r="I8" i="5"/>
  <c r="H8" i="5"/>
  <c r="G8" i="5"/>
  <c r="F8" i="5"/>
  <c r="D8" i="5"/>
  <c r="C8" i="5"/>
  <c r="B8" i="5"/>
  <c r="N26" i="5"/>
  <c r="M26" i="5"/>
  <c r="L26" i="5"/>
  <c r="K26" i="5"/>
  <c r="J26" i="5"/>
  <c r="I26" i="5"/>
  <c r="H26" i="5"/>
  <c r="G26" i="5"/>
  <c r="F26" i="5"/>
  <c r="D26" i="5"/>
  <c r="C26" i="5"/>
  <c r="N25" i="5"/>
  <c r="M25" i="5"/>
  <c r="L25" i="5"/>
  <c r="K25" i="5"/>
  <c r="J25" i="5"/>
  <c r="I25" i="5"/>
  <c r="H25" i="5"/>
  <c r="G25" i="5"/>
  <c r="F25" i="5"/>
  <c r="D25" i="5"/>
  <c r="C25" i="5"/>
  <c r="B26" i="5"/>
  <c r="B25" i="5"/>
  <c r="D7" i="5" l="1"/>
  <c r="D6" i="5" s="1"/>
  <c r="H7" i="5"/>
  <c r="H6" i="5" s="1"/>
  <c r="AC14" i="6"/>
  <c r="AD14" i="6" s="1"/>
  <c r="F7" i="5"/>
  <c r="F6" i="5" s="1"/>
  <c r="J7" i="5"/>
  <c r="J6" i="5" s="1"/>
  <c r="N7" i="5"/>
  <c r="N6" i="5" s="1"/>
  <c r="G7" i="5"/>
  <c r="K7" i="5"/>
  <c r="K6" i="5" s="1"/>
  <c r="L7" i="5"/>
  <c r="L6" i="5" s="1"/>
  <c r="C7" i="5"/>
  <c r="C6" i="5" s="1"/>
  <c r="I7" i="5"/>
  <c r="I6" i="5" s="1"/>
  <c r="M7" i="5"/>
  <c r="M6" i="5" s="1"/>
  <c r="B7" i="5"/>
  <c r="B6" i="5" s="1"/>
  <c r="AC9" i="5"/>
  <c r="AC10" i="5"/>
  <c r="AC8" i="5"/>
  <c r="N7" i="4"/>
  <c r="M7" i="4"/>
  <c r="L7" i="4"/>
  <c r="K7" i="4"/>
  <c r="J7" i="4"/>
  <c r="I7" i="4"/>
  <c r="H7" i="4"/>
  <c r="G7" i="4"/>
  <c r="F7" i="4"/>
  <c r="D7" i="4"/>
  <c r="C7" i="4"/>
  <c r="N27" i="4"/>
  <c r="M27" i="4"/>
  <c r="L27" i="4"/>
  <c r="K27" i="4"/>
  <c r="J27" i="4"/>
  <c r="I27" i="4"/>
  <c r="H27" i="4"/>
  <c r="G27" i="4"/>
  <c r="F27" i="4"/>
  <c r="D27" i="4"/>
  <c r="C27" i="4"/>
  <c r="N26" i="4"/>
  <c r="M26" i="4"/>
  <c r="L26" i="4"/>
  <c r="K26" i="4"/>
  <c r="J26" i="4"/>
  <c r="I26" i="4"/>
  <c r="H26" i="4"/>
  <c r="G26" i="4"/>
  <c r="F26" i="4"/>
  <c r="D26" i="4"/>
  <c r="C26" i="4"/>
  <c r="N25" i="4"/>
  <c r="M25" i="4"/>
  <c r="L25" i="4"/>
  <c r="K25" i="4"/>
  <c r="J25" i="4"/>
  <c r="I25" i="4"/>
  <c r="H25" i="4"/>
  <c r="G25" i="4"/>
  <c r="F25" i="4"/>
  <c r="D25" i="4"/>
  <c r="C25" i="4"/>
  <c r="N24" i="4"/>
  <c r="M24" i="4"/>
  <c r="L24" i="4"/>
  <c r="K24" i="4"/>
  <c r="J24" i="4"/>
  <c r="I24" i="4"/>
  <c r="H24" i="4"/>
  <c r="G24" i="4"/>
  <c r="F24" i="4"/>
  <c r="D24" i="4"/>
  <c r="C24" i="4"/>
  <c r="N23" i="4"/>
  <c r="M23" i="4"/>
  <c r="L23" i="4"/>
  <c r="K23" i="4"/>
  <c r="J23" i="4"/>
  <c r="I23" i="4"/>
  <c r="H23" i="4"/>
  <c r="G23" i="4"/>
  <c r="F23" i="4"/>
  <c r="D23" i="4"/>
  <c r="C23" i="4"/>
  <c r="N22" i="4"/>
  <c r="M22" i="4"/>
  <c r="L22" i="4"/>
  <c r="K22" i="4"/>
  <c r="J22" i="4"/>
  <c r="I22" i="4"/>
  <c r="H22" i="4"/>
  <c r="G22" i="4"/>
  <c r="F22" i="4"/>
  <c r="D22" i="4"/>
  <c r="C22" i="4"/>
  <c r="N21" i="4"/>
  <c r="M21" i="4"/>
  <c r="L21" i="4"/>
  <c r="K21" i="4"/>
  <c r="J21" i="4"/>
  <c r="I21" i="4"/>
  <c r="H21" i="4"/>
  <c r="G21" i="4"/>
  <c r="F21" i="4"/>
  <c r="D21" i="4"/>
  <c r="C21" i="4"/>
  <c r="N20" i="4"/>
  <c r="M20" i="4"/>
  <c r="L20" i="4"/>
  <c r="K20" i="4"/>
  <c r="J20" i="4"/>
  <c r="I20" i="4"/>
  <c r="H20" i="4"/>
  <c r="G20" i="4"/>
  <c r="F20" i="4"/>
  <c r="D20" i="4"/>
  <c r="C20" i="4"/>
  <c r="N19" i="4"/>
  <c r="M19" i="4"/>
  <c r="L19" i="4"/>
  <c r="K19" i="4"/>
  <c r="J19" i="4"/>
  <c r="I19" i="4"/>
  <c r="H19" i="4"/>
  <c r="G19" i="4"/>
  <c r="F19" i="4"/>
  <c r="D19" i="4"/>
  <c r="C19" i="4"/>
  <c r="N18" i="4"/>
  <c r="M18" i="4"/>
  <c r="L18" i="4"/>
  <c r="K18" i="4"/>
  <c r="J18" i="4"/>
  <c r="I18" i="4"/>
  <c r="H18" i="4"/>
  <c r="G18" i="4"/>
  <c r="F18" i="4"/>
  <c r="D18" i="4"/>
  <c r="C18" i="4"/>
  <c r="N17" i="4"/>
  <c r="M17" i="4"/>
  <c r="L17" i="4"/>
  <c r="K17" i="4"/>
  <c r="J17" i="4"/>
  <c r="I17" i="4"/>
  <c r="H17" i="4"/>
  <c r="G17" i="4"/>
  <c r="F17" i="4"/>
  <c r="D17" i="4"/>
  <c r="C17" i="4"/>
  <c r="N16" i="4"/>
  <c r="M16" i="4"/>
  <c r="L16" i="4"/>
  <c r="K16" i="4"/>
  <c r="J16" i="4"/>
  <c r="I16" i="4"/>
  <c r="H16" i="4"/>
  <c r="G16" i="4"/>
  <c r="F16" i="4"/>
  <c r="D16" i="4"/>
  <c r="C16" i="4"/>
  <c r="N15" i="4"/>
  <c r="M15" i="4"/>
  <c r="L15" i="4"/>
  <c r="K15" i="4"/>
  <c r="J15" i="4"/>
  <c r="I15" i="4"/>
  <c r="H15" i="4"/>
  <c r="G15" i="4"/>
  <c r="F15" i="4"/>
  <c r="D15" i="4"/>
  <c r="C15" i="4"/>
  <c r="N14" i="4"/>
  <c r="M14" i="4"/>
  <c r="L14" i="4"/>
  <c r="K14" i="4"/>
  <c r="J14" i="4"/>
  <c r="I14" i="4"/>
  <c r="H14" i="4"/>
  <c r="G14" i="4"/>
  <c r="F14" i="4"/>
  <c r="D14" i="4"/>
  <c r="C14" i="4"/>
  <c r="N13" i="4"/>
  <c r="M13" i="4"/>
  <c r="L13" i="4"/>
  <c r="K13" i="4"/>
  <c r="J13" i="4"/>
  <c r="I13" i="4"/>
  <c r="H13" i="4"/>
  <c r="G13" i="4"/>
  <c r="F13" i="4"/>
  <c r="D13" i="4"/>
  <c r="C13" i="4"/>
  <c r="N12" i="4"/>
  <c r="M12" i="4"/>
  <c r="L12" i="4"/>
  <c r="K12" i="4"/>
  <c r="J12" i="4"/>
  <c r="I12" i="4"/>
  <c r="H12" i="4"/>
  <c r="G12" i="4"/>
  <c r="F12" i="4"/>
  <c r="D12" i="4"/>
  <c r="C12" i="4"/>
  <c r="N11" i="4"/>
  <c r="M11" i="4"/>
  <c r="L11" i="4"/>
  <c r="K11" i="4"/>
  <c r="J11" i="4"/>
  <c r="I11" i="4"/>
  <c r="H11" i="4"/>
  <c r="G11" i="4"/>
  <c r="F11" i="4"/>
  <c r="D11" i="4"/>
  <c r="C11" i="4"/>
  <c r="N10" i="4"/>
  <c r="M10" i="4"/>
  <c r="L10" i="4"/>
  <c r="K10" i="4"/>
  <c r="J10" i="4"/>
  <c r="I10" i="4"/>
  <c r="H10" i="4"/>
  <c r="G10" i="4"/>
  <c r="F10" i="4"/>
  <c r="D10" i="4"/>
  <c r="C10" i="4"/>
  <c r="N9" i="4"/>
  <c r="M9" i="4"/>
  <c r="L9" i="4"/>
  <c r="K9" i="4"/>
  <c r="J9" i="4"/>
  <c r="I9" i="4"/>
  <c r="H9" i="4"/>
  <c r="G9" i="4"/>
  <c r="F9" i="4"/>
  <c r="D9" i="4"/>
  <c r="C9" i="4"/>
  <c r="N8" i="4"/>
  <c r="M8" i="4"/>
  <c r="L8" i="4"/>
  <c r="K8" i="4"/>
  <c r="J8" i="4"/>
  <c r="I8" i="4"/>
  <c r="H8" i="4"/>
  <c r="G8" i="4"/>
  <c r="F8" i="4"/>
  <c r="D8" i="4"/>
  <c r="C8" i="4"/>
  <c r="N6" i="4"/>
  <c r="M6" i="4"/>
  <c r="L6" i="4"/>
  <c r="K6" i="4"/>
  <c r="J6" i="4"/>
  <c r="I6" i="4"/>
  <c r="H6" i="4"/>
  <c r="G6" i="4"/>
  <c r="F6" i="4"/>
  <c r="D6" i="4"/>
  <c r="C6" i="4"/>
  <c r="N5" i="4"/>
  <c r="M5" i="4"/>
  <c r="L5" i="4"/>
  <c r="K5" i="4"/>
  <c r="J5" i="4"/>
  <c r="I5" i="4"/>
  <c r="H5" i="4"/>
  <c r="G5" i="4"/>
  <c r="F5" i="4"/>
  <c r="D5" i="4"/>
  <c r="C5" i="4"/>
  <c r="N4" i="4"/>
  <c r="M4" i="4"/>
  <c r="L4" i="4"/>
  <c r="K4" i="4"/>
  <c r="J4" i="4"/>
  <c r="I4" i="4"/>
  <c r="H4" i="4"/>
  <c r="G4" i="4"/>
  <c r="F4" i="4"/>
  <c r="D4" i="4"/>
  <c r="C4" i="4"/>
  <c r="N3" i="4"/>
  <c r="M3" i="4"/>
  <c r="L3" i="4"/>
  <c r="K3" i="4"/>
  <c r="J3" i="4"/>
  <c r="I3" i="4"/>
  <c r="H3" i="4"/>
  <c r="G3" i="4"/>
  <c r="F3" i="4"/>
  <c r="D3" i="4"/>
  <c r="C3" i="4"/>
  <c r="B7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6" i="4"/>
  <c r="B5" i="4"/>
  <c r="B4" i="4"/>
  <c r="B3" i="4"/>
  <c r="AC7" i="5" l="1"/>
  <c r="AC10" i="4"/>
  <c r="G6" i="5"/>
  <c r="AC6" i="5" s="1"/>
  <c r="AC27" i="4"/>
  <c r="AC13" i="4"/>
  <c r="AC21" i="4"/>
  <c r="AC6" i="4"/>
  <c r="AC24" i="4"/>
  <c r="AC3" i="4"/>
  <c r="AC4" i="4"/>
  <c r="AC8" i="4"/>
  <c r="AC9" i="4"/>
  <c r="AC11" i="4"/>
  <c r="AC12" i="4"/>
  <c r="AC14" i="4"/>
  <c r="AC15" i="4"/>
  <c r="AC16" i="4"/>
  <c r="AC18" i="4"/>
  <c r="AC19" i="4"/>
  <c r="AC23" i="4"/>
  <c r="AC5" i="4"/>
  <c r="AC25" i="4"/>
  <c r="AC7" i="4"/>
  <c r="AC17" i="4"/>
  <c r="AC20" i="4"/>
  <c r="AC22" i="4"/>
  <c r="AC26" i="4"/>
  <c r="N2" i="4"/>
  <c r="N29" i="4" s="1"/>
  <c r="M2" i="4"/>
  <c r="M29" i="4" s="1"/>
  <c r="L2" i="4"/>
  <c r="L29" i="4" s="1"/>
  <c r="K2" i="4"/>
  <c r="K29" i="4" s="1"/>
  <c r="J2" i="4"/>
  <c r="J29" i="4" s="1"/>
  <c r="I2" i="4"/>
  <c r="I29" i="4" s="1"/>
  <c r="H2" i="4"/>
  <c r="H29" i="4" s="1"/>
  <c r="G2" i="4"/>
  <c r="F2" i="4"/>
  <c r="F29" i="4" s="1"/>
  <c r="D2" i="4"/>
  <c r="D29" i="4" s="1"/>
  <c r="C2" i="4"/>
  <c r="C29" i="4" s="1"/>
  <c r="B2" i="4"/>
  <c r="B29" i="4" s="1"/>
  <c r="G29" i="4" l="1"/>
  <c r="AC2" i="4"/>
  <c r="AM499" i="1"/>
  <c r="AM498" i="1"/>
  <c r="AM497" i="1"/>
  <c r="AM496" i="1"/>
  <c r="AM495" i="1"/>
  <c r="AM494" i="1"/>
  <c r="AM493" i="1"/>
  <c r="AM492" i="1"/>
  <c r="AM491" i="1"/>
  <c r="AM490" i="1"/>
  <c r="AM489" i="1"/>
  <c r="AM488" i="1"/>
  <c r="AM487" i="1"/>
  <c r="AM486" i="1"/>
  <c r="AM485" i="1"/>
  <c r="AM484" i="1"/>
  <c r="AM482" i="1"/>
  <c r="AM481" i="1"/>
  <c r="AM480" i="1"/>
  <c r="AM479" i="1"/>
  <c r="AM478" i="1"/>
  <c r="AM477" i="1"/>
  <c r="AM476" i="1"/>
  <c r="AM475" i="1"/>
  <c r="AM474" i="1"/>
  <c r="AM473" i="1"/>
  <c r="AM472" i="1"/>
  <c r="AM471" i="1"/>
  <c r="AM470" i="1"/>
  <c r="AM469" i="1"/>
  <c r="AM468" i="1"/>
  <c r="AM467" i="1"/>
  <c r="AM466" i="1"/>
  <c r="AM465" i="1"/>
  <c r="AM464" i="1"/>
  <c r="AM463" i="1"/>
  <c r="AM462" i="1"/>
  <c r="AM461" i="1"/>
  <c r="AM460" i="1"/>
  <c r="AM459" i="1"/>
  <c r="AM458" i="1"/>
  <c r="AM457" i="1"/>
  <c r="AM456" i="1"/>
  <c r="AM455" i="1"/>
  <c r="AM454" i="1"/>
  <c r="AM453" i="1"/>
  <c r="AM452" i="1"/>
  <c r="AM451" i="1"/>
  <c r="AM450" i="1"/>
  <c r="AM449" i="1"/>
  <c r="AM448" i="1"/>
  <c r="AM447" i="1"/>
  <c r="AM446" i="1"/>
  <c r="AM445" i="1"/>
  <c r="AM444" i="1"/>
  <c r="AM443" i="1"/>
  <c r="AM442" i="1"/>
  <c r="AM441" i="1"/>
  <c r="AM440" i="1"/>
  <c r="AM439" i="1"/>
  <c r="AM438" i="1"/>
  <c r="AM437" i="1"/>
  <c r="AM436" i="1"/>
  <c r="AM435" i="1"/>
  <c r="AM434" i="1"/>
  <c r="AM433" i="1"/>
  <c r="AM432" i="1"/>
  <c r="AM431" i="1"/>
  <c r="AM430" i="1"/>
  <c r="AM429" i="1"/>
  <c r="AM428" i="1"/>
  <c r="AM427" i="1"/>
  <c r="AM426" i="1"/>
  <c r="AM425" i="1"/>
  <c r="AM424" i="1"/>
  <c r="AM423" i="1"/>
  <c r="AM422" i="1"/>
  <c r="AM421" i="1"/>
  <c r="AM420" i="1"/>
  <c r="AM419" i="1"/>
  <c r="AM418" i="1"/>
  <c r="AM417" i="1"/>
  <c r="AM416" i="1"/>
  <c r="AM415" i="1"/>
  <c r="AM414" i="1"/>
  <c r="AM413" i="1"/>
  <c r="AM412" i="1"/>
  <c r="AM411" i="1"/>
  <c r="AM410" i="1"/>
  <c r="AM409" i="1"/>
  <c r="AM408" i="1"/>
  <c r="AM407" i="1"/>
  <c r="AM406" i="1"/>
  <c r="AM405" i="1"/>
  <c r="AM404" i="1"/>
  <c r="AM403" i="1"/>
  <c r="AM402" i="1"/>
  <c r="AM401" i="1"/>
  <c r="AM400" i="1"/>
  <c r="AM399" i="1"/>
  <c r="AM398" i="1"/>
  <c r="AM397" i="1"/>
  <c r="AM396" i="1"/>
  <c r="AM395" i="1"/>
  <c r="AM394" i="1"/>
  <c r="AM393" i="1"/>
  <c r="AM392" i="1"/>
  <c r="AM391" i="1"/>
  <c r="AM390" i="1"/>
  <c r="AM389" i="1"/>
  <c r="AM388" i="1"/>
  <c r="AM387" i="1"/>
  <c r="AM386" i="1"/>
  <c r="AM385" i="1"/>
  <c r="AM384" i="1"/>
  <c r="AM383" i="1"/>
  <c r="AM382" i="1"/>
  <c r="AM381" i="1"/>
  <c r="AM380" i="1"/>
  <c r="AM379" i="1"/>
  <c r="AM378" i="1"/>
  <c r="AM377" i="1"/>
  <c r="AM376" i="1"/>
  <c r="AM375" i="1"/>
  <c r="AM374" i="1"/>
  <c r="AM373" i="1"/>
  <c r="AM372" i="1"/>
  <c r="AM371" i="1"/>
  <c r="AM370" i="1"/>
  <c r="AM369" i="1"/>
  <c r="AM368" i="1"/>
  <c r="AM367" i="1"/>
  <c r="AM366" i="1"/>
  <c r="AM365" i="1"/>
  <c r="AM364" i="1"/>
  <c r="AM363" i="1"/>
  <c r="AM362" i="1"/>
  <c r="AM361" i="1"/>
  <c r="AM360" i="1"/>
  <c r="AM359" i="1"/>
  <c r="AM358" i="1"/>
  <c r="AM357" i="1"/>
  <c r="AM356" i="1"/>
  <c r="AM355" i="1"/>
  <c r="AM354" i="1"/>
  <c r="AM353" i="1"/>
  <c r="AM352" i="1"/>
  <c r="AM351" i="1"/>
  <c r="AM350" i="1"/>
  <c r="AM349" i="1"/>
  <c r="AM348" i="1"/>
  <c r="AM347" i="1"/>
  <c r="AM346" i="1"/>
  <c r="AM345" i="1"/>
  <c r="AM344" i="1"/>
  <c r="AM343" i="1"/>
  <c r="AM342" i="1"/>
  <c r="AM341" i="1"/>
  <c r="AM340" i="1"/>
  <c r="AM339" i="1"/>
  <c r="AM338" i="1"/>
  <c r="AM337" i="1"/>
  <c r="AM336" i="1"/>
  <c r="AM335" i="1"/>
  <c r="AM334" i="1"/>
  <c r="AM333" i="1"/>
  <c r="AM332" i="1"/>
  <c r="AM331" i="1"/>
  <c r="AM330" i="1"/>
  <c r="AM329" i="1"/>
  <c r="AM328" i="1"/>
  <c r="AM327" i="1"/>
  <c r="AM326" i="1"/>
  <c r="AM325" i="1"/>
  <c r="AM324" i="1"/>
  <c r="AM323" i="1"/>
  <c r="AM322" i="1"/>
  <c r="AM321" i="1"/>
  <c r="AM320" i="1"/>
  <c r="AM319" i="1"/>
  <c r="AM318" i="1"/>
  <c r="AM317" i="1"/>
  <c r="AM316" i="1"/>
  <c r="AM315" i="1"/>
  <c r="AM314" i="1"/>
  <c r="AM313" i="1"/>
  <c r="AM312" i="1"/>
  <c r="AM311" i="1"/>
  <c r="AM310" i="1"/>
  <c r="AM309" i="1"/>
  <c r="AM308" i="1"/>
  <c r="AM307" i="1"/>
  <c r="AM306" i="1"/>
  <c r="AM305" i="1"/>
  <c r="AM304" i="1"/>
  <c r="AM303" i="1"/>
  <c r="AM302" i="1"/>
  <c r="AM301" i="1"/>
  <c r="AM300" i="1"/>
  <c r="AM299" i="1"/>
  <c r="AM298" i="1"/>
  <c r="AM297" i="1"/>
  <c r="AM296" i="1"/>
  <c r="AM295" i="1"/>
  <c r="AM294" i="1"/>
  <c r="AM293" i="1"/>
  <c r="AM292" i="1"/>
  <c r="AM291" i="1"/>
  <c r="AM290" i="1"/>
  <c r="AM289" i="1"/>
  <c r="AM288" i="1"/>
  <c r="AM287" i="1"/>
  <c r="AM286" i="1"/>
  <c r="AM285" i="1"/>
  <c r="AM284" i="1"/>
  <c r="AM283" i="1"/>
  <c r="AM282" i="1"/>
  <c r="AM281" i="1"/>
  <c r="AM280" i="1"/>
  <c r="AM279" i="1"/>
  <c r="AM278" i="1"/>
  <c r="AM277" i="1"/>
  <c r="AM276" i="1"/>
  <c r="AM275" i="1"/>
  <c r="AM274" i="1"/>
  <c r="AM273" i="1"/>
  <c r="AM272" i="1"/>
  <c r="AM271" i="1"/>
  <c r="AM270" i="1"/>
  <c r="AM269" i="1"/>
  <c r="AM268" i="1"/>
  <c r="AM267" i="1"/>
  <c r="AM266" i="1"/>
  <c r="AM265" i="1"/>
  <c r="AM264" i="1"/>
  <c r="AM263" i="1"/>
  <c r="AM262" i="1"/>
  <c r="AM261" i="1"/>
  <c r="AM260" i="1"/>
  <c r="AM259" i="1"/>
  <c r="AM258" i="1"/>
  <c r="AM257" i="1"/>
  <c r="AM256" i="1"/>
  <c r="AM255" i="1"/>
  <c r="AM254" i="1"/>
  <c r="AM253" i="1"/>
  <c r="AM252" i="1"/>
  <c r="AM251" i="1"/>
  <c r="AM250" i="1"/>
  <c r="AM249" i="1"/>
  <c r="AM248" i="1"/>
  <c r="AM247" i="1"/>
  <c r="AM246" i="1"/>
  <c r="AM245" i="1"/>
  <c r="AM244" i="1"/>
  <c r="AM243" i="1"/>
  <c r="AM242" i="1"/>
  <c r="AM241" i="1"/>
  <c r="AM240" i="1"/>
  <c r="AM239" i="1"/>
  <c r="AM238" i="1"/>
  <c r="AM237" i="1"/>
  <c r="AM236" i="1"/>
  <c r="AM235" i="1"/>
  <c r="AM234" i="1"/>
  <c r="AM233" i="1"/>
  <c r="AM232" i="1"/>
  <c r="AM231" i="1"/>
  <c r="AM230" i="1"/>
  <c r="AM229" i="1"/>
  <c r="AM228" i="1"/>
  <c r="AM227" i="1"/>
  <c r="AM226" i="1"/>
  <c r="AM225" i="1"/>
  <c r="AM224" i="1"/>
  <c r="AM223" i="1"/>
  <c r="AM222" i="1"/>
  <c r="AM221" i="1"/>
  <c r="AM220" i="1"/>
  <c r="AM219" i="1"/>
  <c r="AM218" i="1"/>
  <c r="AM216" i="1"/>
  <c r="AM215" i="1"/>
  <c r="AM214" i="1"/>
  <c r="AM213" i="1"/>
  <c r="AM212" i="1"/>
  <c r="AM211" i="1"/>
  <c r="AM210" i="1"/>
  <c r="AM209" i="1"/>
  <c r="AM208" i="1"/>
  <c r="AM207" i="1"/>
  <c r="AM206" i="1"/>
  <c r="AM205" i="1"/>
  <c r="AM204" i="1"/>
  <c r="AM203" i="1"/>
  <c r="AM202" i="1"/>
  <c r="AM201" i="1"/>
  <c r="AM200" i="1"/>
  <c r="AM199" i="1"/>
  <c r="AM198" i="1"/>
  <c r="AM197" i="1"/>
  <c r="AM196" i="1"/>
  <c r="AM195" i="1"/>
  <c r="AM194" i="1"/>
  <c r="AM193" i="1"/>
  <c r="AM192" i="1"/>
  <c r="AM191" i="1"/>
  <c r="AM190" i="1"/>
  <c r="AM189" i="1"/>
  <c r="AM188" i="1"/>
  <c r="AM187" i="1"/>
  <c r="AM186" i="1"/>
  <c r="AM185" i="1"/>
  <c r="AM184" i="1"/>
  <c r="AM183" i="1"/>
  <c r="AM182" i="1"/>
  <c r="AM181" i="1"/>
  <c r="AM180" i="1"/>
  <c r="AM179" i="1"/>
  <c r="AM178" i="1"/>
  <c r="AM177" i="1"/>
  <c r="AM176" i="1"/>
  <c r="AM175" i="1"/>
  <c r="AM174" i="1"/>
  <c r="AM173" i="1"/>
  <c r="AM172" i="1"/>
  <c r="AM171" i="1"/>
  <c r="AM170" i="1"/>
  <c r="AM169" i="1"/>
  <c r="AM168" i="1"/>
  <c r="AM167" i="1"/>
  <c r="AM166" i="1"/>
  <c r="AM165" i="1"/>
  <c r="AM164" i="1"/>
  <c r="AM163" i="1"/>
  <c r="AM162" i="1"/>
  <c r="AM161" i="1"/>
  <c r="AM160" i="1"/>
  <c r="AM159" i="1"/>
  <c r="AM158" i="1"/>
  <c r="AM157" i="1"/>
  <c r="AM155" i="1"/>
  <c r="AM154" i="1"/>
  <c r="AM153" i="1"/>
  <c r="AM152" i="1"/>
  <c r="AM151" i="1"/>
  <c r="AM150" i="1"/>
  <c r="AM149" i="1"/>
  <c r="AM148" i="1"/>
  <c r="AM147" i="1"/>
  <c r="AM146" i="1"/>
  <c r="AM145" i="1"/>
  <c r="AM144" i="1"/>
  <c r="AM143" i="1"/>
  <c r="AM142" i="1"/>
  <c r="AM141" i="1"/>
  <c r="AM140" i="1"/>
  <c r="AM139" i="1"/>
  <c r="AM138" i="1"/>
  <c r="AM137" i="1"/>
  <c r="AM136" i="1"/>
  <c r="AM135" i="1"/>
  <c r="AM134" i="1"/>
  <c r="AM133" i="1"/>
  <c r="AM132" i="1"/>
  <c r="AM131" i="1"/>
  <c r="AM130" i="1"/>
  <c r="AM129" i="1"/>
  <c r="AM128" i="1"/>
  <c r="AM127" i="1"/>
  <c r="AM126" i="1"/>
  <c r="AM125" i="1"/>
  <c r="AM124" i="1"/>
  <c r="AM123" i="1"/>
  <c r="AM122" i="1"/>
  <c r="AM121" i="1"/>
  <c r="AM120" i="1"/>
  <c r="AM119" i="1"/>
  <c r="AM118" i="1"/>
  <c r="AM117" i="1"/>
  <c r="AM116" i="1"/>
  <c r="AM115" i="1"/>
  <c r="AM114" i="1"/>
  <c r="AM113" i="1"/>
  <c r="AM112" i="1"/>
  <c r="AM111" i="1"/>
  <c r="AM110" i="1"/>
  <c r="AM109" i="1"/>
  <c r="AM108" i="1"/>
  <c r="AM107" i="1"/>
  <c r="AM106" i="1"/>
  <c r="AM105" i="1"/>
  <c r="AM104" i="1"/>
  <c r="AM103" i="1"/>
  <c r="AM102" i="1"/>
  <c r="AM101" i="1"/>
  <c r="AM100" i="1"/>
  <c r="AM99" i="1"/>
  <c r="AM98" i="1"/>
  <c r="AM97" i="1"/>
  <c r="AM96" i="1"/>
  <c r="AM95" i="1"/>
  <c r="AM94" i="1"/>
  <c r="AM93" i="1"/>
  <c r="AM92" i="1"/>
  <c r="AM91" i="1"/>
  <c r="AM90" i="1"/>
  <c r="AM89" i="1"/>
  <c r="AM88" i="1"/>
  <c r="AM87" i="1"/>
  <c r="AM86" i="1"/>
  <c r="AM85" i="1"/>
  <c r="AM84" i="1"/>
  <c r="AM83" i="1"/>
  <c r="AM82" i="1"/>
  <c r="AM81" i="1"/>
  <c r="AM80" i="1"/>
  <c r="AM79" i="1"/>
  <c r="AM78" i="1"/>
  <c r="AM77" i="1"/>
  <c r="AM76" i="1"/>
  <c r="AM75" i="1"/>
  <c r="AM74" i="1"/>
  <c r="AM73" i="1"/>
  <c r="AM72" i="1"/>
  <c r="AM71" i="1"/>
  <c r="AM70" i="1"/>
  <c r="AM69" i="1"/>
  <c r="AM68" i="1"/>
  <c r="AM67" i="1"/>
  <c r="AM66" i="1"/>
  <c r="AM65" i="1"/>
  <c r="AM64" i="1"/>
  <c r="AM63" i="1"/>
  <c r="AM62" i="1"/>
  <c r="AM61" i="1"/>
  <c r="AM60" i="1"/>
  <c r="AM59" i="1"/>
  <c r="AM58" i="1"/>
  <c r="AM57" i="1"/>
  <c r="AM56" i="1"/>
  <c r="AM55" i="1"/>
  <c r="AM54" i="1"/>
  <c r="AM53" i="1"/>
  <c r="AM52" i="1"/>
  <c r="AM51" i="1"/>
  <c r="AM50" i="1"/>
  <c r="AM49" i="1"/>
  <c r="AM48" i="1"/>
  <c r="AM47" i="1"/>
  <c r="AM46" i="1"/>
  <c r="AM45" i="1"/>
  <c r="AM44" i="1"/>
  <c r="AM43" i="1"/>
  <c r="AM42" i="1"/>
  <c r="AM41" i="1"/>
  <c r="AM40" i="1"/>
  <c r="AM39" i="1"/>
  <c r="AM38" i="1"/>
  <c r="AM37" i="1"/>
  <c r="AM36" i="1"/>
  <c r="AM35" i="1"/>
  <c r="AM34" i="1"/>
  <c r="AM33" i="1"/>
  <c r="AM32" i="1"/>
  <c r="AM31" i="1"/>
  <c r="AM30" i="1"/>
  <c r="AM29" i="1"/>
  <c r="AM28" i="1"/>
  <c r="AM27" i="1"/>
  <c r="AM26" i="1"/>
  <c r="AM25" i="1"/>
  <c r="AM24" i="1"/>
  <c r="AM23" i="1"/>
  <c r="AM22" i="1"/>
  <c r="AM21" i="1"/>
  <c r="AM20" i="1"/>
  <c r="AM19" i="1"/>
  <c r="AM18" i="1"/>
  <c r="AM17" i="1"/>
  <c r="AM16" i="1"/>
  <c r="AM15" i="1"/>
  <c r="AM14" i="1"/>
  <c r="AM13" i="1"/>
  <c r="AM12" i="1"/>
  <c r="AM11" i="1"/>
  <c r="AM10" i="1"/>
  <c r="AM9" i="1"/>
  <c r="AM8" i="1"/>
  <c r="AM7" i="1"/>
  <c r="AM6" i="1"/>
  <c r="AM5" i="1"/>
  <c r="AM4" i="1"/>
  <c r="N39" i="3"/>
  <c r="M39" i="3"/>
  <c r="L39" i="3"/>
  <c r="K39" i="3"/>
  <c r="J39" i="3"/>
  <c r="I39" i="3"/>
  <c r="H39" i="3"/>
  <c r="G39" i="3"/>
  <c r="F39" i="3"/>
  <c r="D39" i="3"/>
  <c r="C39" i="3"/>
  <c r="B39" i="3"/>
  <c r="N35" i="3"/>
  <c r="M35" i="3"/>
  <c r="L35" i="3"/>
  <c r="K35" i="3"/>
  <c r="J35" i="3"/>
  <c r="I35" i="3"/>
  <c r="H35" i="3"/>
  <c r="G35" i="3"/>
  <c r="F35" i="3"/>
  <c r="D35" i="3"/>
  <c r="C35" i="3"/>
  <c r="B35" i="3"/>
  <c r="N34" i="3"/>
  <c r="M34" i="3"/>
  <c r="L34" i="3"/>
  <c r="K34" i="3"/>
  <c r="J34" i="3"/>
  <c r="I34" i="3"/>
  <c r="H34" i="3"/>
  <c r="G34" i="3"/>
  <c r="F34" i="3"/>
  <c r="D34" i="3"/>
  <c r="C34" i="3"/>
  <c r="B34" i="3"/>
  <c r="N33" i="3"/>
  <c r="M33" i="3"/>
  <c r="L33" i="3"/>
  <c r="K33" i="3"/>
  <c r="J33" i="3"/>
  <c r="I33" i="3"/>
  <c r="H33" i="3"/>
  <c r="G33" i="3"/>
  <c r="F33" i="3"/>
  <c r="D33" i="3"/>
  <c r="C33" i="3"/>
  <c r="B33" i="3"/>
  <c r="N32" i="3"/>
  <c r="M32" i="3"/>
  <c r="L32" i="3"/>
  <c r="K32" i="3"/>
  <c r="J32" i="3"/>
  <c r="I32" i="3"/>
  <c r="H32" i="3"/>
  <c r="G32" i="3"/>
  <c r="F32" i="3"/>
  <c r="D32" i="3"/>
  <c r="C32" i="3"/>
  <c r="B32" i="3"/>
  <c r="N31" i="3"/>
  <c r="M31" i="3"/>
  <c r="L31" i="3"/>
  <c r="K31" i="3"/>
  <c r="J31" i="3"/>
  <c r="I31" i="3"/>
  <c r="H31" i="3"/>
  <c r="G31" i="3"/>
  <c r="F31" i="3"/>
  <c r="D31" i="3"/>
  <c r="C31" i="3"/>
  <c r="B31" i="3"/>
  <c r="N30" i="3"/>
  <c r="M30" i="3"/>
  <c r="L30" i="3"/>
  <c r="K30" i="3"/>
  <c r="J30" i="3"/>
  <c r="I30" i="3"/>
  <c r="H30" i="3"/>
  <c r="G30" i="3"/>
  <c r="F30" i="3"/>
  <c r="D30" i="3"/>
  <c r="C30" i="3"/>
  <c r="B30" i="3"/>
  <c r="N29" i="3"/>
  <c r="M29" i="3"/>
  <c r="L29" i="3"/>
  <c r="K29" i="3"/>
  <c r="J29" i="3"/>
  <c r="I29" i="3"/>
  <c r="H29" i="3"/>
  <c r="G29" i="3"/>
  <c r="F29" i="3"/>
  <c r="D29" i="3"/>
  <c r="C29" i="3"/>
  <c r="B29" i="3"/>
  <c r="N28" i="3"/>
  <c r="M28" i="3"/>
  <c r="L28" i="3"/>
  <c r="K28" i="3"/>
  <c r="J28" i="3"/>
  <c r="I28" i="3"/>
  <c r="H28" i="3"/>
  <c r="G28" i="3"/>
  <c r="F28" i="3"/>
  <c r="D28" i="3"/>
  <c r="C28" i="3"/>
  <c r="B28" i="3"/>
  <c r="N27" i="3"/>
  <c r="M27" i="3"/>
  <c r="L27" i="3"/>
  <c r="K27" i="3"/>
  <c r="J27" i="3"/>
  <c r="I27" i="3"/>
  <c r="H27" i="3"/>
  <c r="G27" i="3"/>
  <c r="F27" i="3"/>
  <c r="D27" i="3"/>
  <c r="C27" i="3"/>
  <c r="B27" i="3"/>
  <c r="N26" i="3"/>
  <c r="M26" i="3"/>
  <c r="L26" i="3"/>
  <c r="K26" i="3"/>
  <c r="J26" i="3"/>
  <c r="I26" i="3"/>
  <c r="H26" i="3"/>
  <c r="G26" i="3"/>
  <c r="F26" i="3"/>
  <c r="D26" i="3"/>
  <c r="C26" i="3"/>
  <c r="B26" i="3"/>
  <c r="N25" i="3"/>
  <c r="M25" i="3"/>
  <c r="L25" i="3"/>
  <c r="K25" i="3"/>
  <c r="J25" i="3"/>
  <c r="I25" i="3"/>
  <c r="H25" i="3"/>
  <c r="G25" i="3"/>
  <c r="F25" i="3"/>
  <c r="D25" i="3"/>
  <c r="C25" i="3"/>
  <c r="B25" i="3"/>
  <c r="N24" i="3"/>
  <c r="M24" i="3"/>
  <c r="L24" i="3"/>
  <c r="K24" i="3"/>
  <c r="J24" i="3"/>
  <c r="I24" i="3"/>
  <c r="H24" i="3"/>
  <c r="G24" i="3"/>
  <c r="F24" i="3"/>
  <c r="D24" i="3"/>
  <c r="C24" i="3"/>
  <c r="B24" i="3"/>
  <c r="N23" i="3"/>
  <c r="M23" i="3"/>
  <c r="L23" i="3"/>
  <c r="K23" i="3"/>
  <c r="J23" i="3"/>
  <c r="I23" i="3"/>
  <c r="H23" i="3"/>
  <c r="G23" i="3"/>
  <c r="F23" i="3"/>
  <c r="D23" i="3"/>
  <c r="C23" i="3"/>
  <c r="B23" i="3"/>
  <c r="N22" i="3"/>
  <c r="M22" i="3"/>
  <c r="L22" i="3"/>
  <c r="K22" i="3"/>
  <c r="J22" i="3"/>
  <c r="I22" i="3"/>
  <c r="H22" i="3"/>
  <c r="G22" i="3"/>
  <c r="F22" i="3"/>
  <c r="D22" i="3"/>
  <c r="C22" i="3"/>
  <c r="B22" i="3"/>
  <c r="N21" i="3"/>
  <c r="M21" i="3"/>
  <c r="L21" i="3"/>
  <c r="K21" i="3"/>
  <c r="J21" i="3"/>
  <c r="I21" i="3"/>
  <c r="H21" i="3"/>
  <c r="G21" i="3"/>
  <c r="F21" i="3"/>
  <c r="D21" i="3"/>
  <c r="C21" i="3"/>
  <c r="B21" i="3"/>
  <c r="N20" i="3"/>
  <c r="M20" i="3"/>
  <c r="L20" i="3"/>
  <c r="K20" i="3"/>
  <c r="J20" i="3"/>
  <c r="I20" i="3"/>
  <c r="H20" i="3"/>
  <c r="G20" i="3"/>
  <c r="F20" i="3"/>
  <c r="D20" i="3"/>
  <c r="C20" i="3"/>
  <c r="B20" i="3"/>
  <c r="N19" i="3"/>
  <c r="M19" i="3"/>
  <c r="L19" i="3"/>
  <c r="K19" i="3"/>
  <c r="J19" i="3"/>
  <c r="I19" i="3"/>
  <c r="H19" i="3"/>
  <c r="G19" i="3"/>
  <c r="F19" i="3"/>
  <c r="D19" i="3"/>
  <c r="C19" i="3"/>
  <c r="B19" i="3"/>
  <c r="N18" i="3"/>
  <c r="M18" i="3"/>
  <c r="L18" i="3"/>
  <c r="K18" i="3"/>
  <c r="J18" i="3"/>
  <c r="I18" i="3"/>
  <c r="H18" i="3"/>
  <c r="G18" i="3"/>
  <c r="F18" i="3"/>
  <c r="D18" i="3"/>
  <c r="C18" i="3"/>
  <c r="B18" i="3"/>
  <c r="N17" i="3"/>
  <c r="M17" i="3"/>
  <c r="L17" i="3"/>
  <c r="K17" i="3"/>
  <c r="J17" i="3"/>
  <c r="I17" i="3"/>
  <c r="H17" i="3"/>
  <c r="G17" i="3"/>
  <c r="F17" i="3"/>
  <c r="D17" i="3"/>
  <c r="C17" i="3"/>
  <c r="B17" i="3"/>
  <c r="N16" i="3"/>
  <c r="M16" i="3"/>
  <c r="L16" i="3"/>
  <c r="K16" i="3"/>
  <c r="J16" i="3"/>
  <c r="I16" i="3"/>
  <c r="H16" i="3"/>
  <c r="G16" i="3"/>
  <c r="F16" i="3"/>
  <c r="D16" i="3"/>
  <c r="C16" i="3"/>
  <c r="B16" i="3"/>
  <c r="N15" i="3"/>
  <c r="M15" i="3"/>
  <c r="L15" i="3"/>
  <c r="K15" i="3"/>
  <c r="J15" i="3"/>
  <c r="I15" i="3"/>
  <c r="H15" i="3"/>
  <c r="G15" i="3"/>
  <c r="F15" i="3"/>
  <c r="D15" i="3"/>
  <c r="C15" i="3"/>
  <c r="B15" i="3"/>
  <c r="N14" i="3"/>
  <c r="M14" i="3"/>
  <c r="L14" i="3"/>
  <c r="K14" i="3"/>
  <c r="J14" i="3"/>
  <c r="I14" i="3"/>
  <c r="H14" i="3"/>
  <c r="G14" i="3"/>
  <c r="F14" i="3"/>
  <c r="D14" i="3"/>
  <c r="C14" i="3"/>
  <c r="B14" i="3"/>
  <c r="N13" i="3"/>
  <c r="M13" i="3"/>
  <c r="L13" i="3"/>
  <c r="K13" i="3"/>
  <c r="J13" i="3"/>
  <c r="I13" i="3"/>
  <c r="H13" i="3"/>
  <c r="G13" i="3"/>
  <c r="F13" i="3"/>
  <c r="D13" i="3"/>
  <c r="C13" i="3"/>
  <c r="B13" i="3"/>
  <c r="N12" i="3"/>
  <c r="M12" i="3"/>
  <c r="L12" i="3"/>
  <c r="K12" i="3"/>
  <c r="J12" i="3"/>
  <c r="I12" i="3"/>
  <c r="H12" i="3"/>
  <c r="G12" i="3"/>
  <c r="F12" i="3"/>
  <c r="D12" i="3"/>
  <c r="C12" i="3"/>
  <c r="B12" i="3"/>
  <c r="N11" i="3"/>
  <c r="M11" i="3"/>
  <c r="L11" i="3"/>
  <c r="K11" i="3"/>
  <c r="J11" i="3"/>
  <c r="I11" i="3"/>
  <c r="H11" i="3"/>
  <c r="G11" i="3"/>
  <c r="F11" i="3"/>
  <c r="D11" i="3"/>
  <c r="C11" i="3"/>
  <c r="B11" i="3"/>
  <c r="N10" i="3"/>
  <c r="M10" i="3"/>
  <c r="L10" i="3"/>
  <c r="K10" i="3"/>
  <c r="J10" i="3"/>
  <c r="I10" i="3"/>
  <c r="H10" i="3"/>
  <c r="G10" i="3"/>
  <c r="F10" i="3"/>
  <c r="D10" i="3"/>
  <c r="C10" i="3"/>
  <c r="B10" i="3"/>
  <c r="N9" i="3"/>
  <c r="M9" i="3"/>
  <c r="L9" i="3"/>
  <c r="K9" i="3"/>
  <c r="J9" i="3"/>
  <c r="I9" i="3"/>
  <c r="H9" i="3"/>
  <c r="G9" i="3"/>
  <c r="F9" i="3"/>
  <c r="D9" i="3"/>
  <c r="C9" i="3"/>
  <c r="B9" i="3"/>
  <c r="N8" i="3"/>
  <c r="M8" i="3"/>
  <c r="L8" i="3"/>
  <c r="K8" i="3"/>
  <c r="J8" i="3"/>
  <c r="I8" i="3"/>
  <c r="H8" i="3"/>
  <c r="G8" i="3"/>
  <c r="F8" i="3"/>
  <c r="D8" i="3"/>
  <c r="C8" i="3"/>
  <c r="B8" i="3"/>
  <c r="N7" i="3"/>
  <c r="M7" i="3"/>
  <c r="L7" i="3"/>
  <c r="K7" i="3"/>
  <c r="J7" i="3"/>
  <c r="I7" i="3"/>
  <c r="H7" i="3"/>
  <c r="G7" i="3"/>
  <c r="F7" i="3"/>
  <c r="D7" i="3"/>
  <c r="C7" i="3"/>
  <c r="B7" i="3"/>
  <c r="N6" i="3"/>
  <c r="M6" i="3"/>
  <c r="L6" i="3"/>
  <c r="K6" i="3"/>
  <c r="J6" i="3"/>
  <c r="I6" i="3"/>
  <c r="H6" i="3"/>
  <c r="G6" i="3"/>
  <c r="F6" i="3"/>
  <c r="D6" i="3"/>
  <c r="C6" i="3"/>
  <c r="B6" i="3"/>
  <c r="N5" i="3"/>
  <c r="M5" i="3"/>
  <c r="L5" i="3"/>
  <c r="K5" i="3"/>
  <c r="J5" i="3"/>
  <c r="I5" i="3"/>
  <c r="H5" i="3"/>
  <c r="G5" i="3"/>
  <c r="F5" i="3"/>
  <c r="D5" i="3"/>
  <c r="C5" i="3"/>
  <c r="B5" i="3"/>
  <c r="N4" i="3"/>
  <c r="M4" i="3"/>
  <c r="L4" i="3"/>
  <c r="K4" i="3"/>
  <c r="J4" i="3"/>
  <c r="I4" i="3"/>
  <c r="H4" i="3"/>
  <c r="G4" i="3"/>
  <c r="F4" i="3"/>
  <c r="D4" i="3"/>
  <c r="C4" i="3"/>
  <c r="B4" i="3"/>
  <c r="N3" i="3"/>
  <c r="M3" i="3"/>
  <c r="L3" i="3"/>
  <c r="K3" i="3"/>
  <c r="J3" i="3"/>
  <c r="I3" i="3"/>
  <c r="H3" i="3"/>
  <c r="G3" i="3"/>
  <c r="F3" i="3"/>
  <c r="D3" i="3"/>
  <c r="C3" i="3"/>
  <c r="B3" i="3"/>
  <c r="N2" i="3"/>
  <c r="M2" i="3"/>
  <c r="L2" i="3"/>
  <c r="K2" i="3"/>
  <c r="J2" i="3"/>
  <c r="I2" i="3"/>
  <c r="H2" i="3"/>
  <c r="G2" i="3"/>
  <c r="F2" i="3"/>
  <c r="D2" i="3"/>
  <c r="C2" i="3"/>
  <c r="B2" i="3"/>
  <c r="D37" i="3" l="1"/>
  <c r="J37" i="3"/>
  <c r="B37" i="3"/>
  <c r="G37" i="3"/>
  <c r="K37" i="3"/>
  <c r="I37" i="3"/>
  <c r="M37" i="3"/>
  <c r="F37" i="3"/>
  <c r="N37" i="3"/>
  <c r="C37" i="3"/>
  <c r="H37" i="3"/>
  <c r="L37" i="3"/>
  <c r="AC29" i="4"/>
  <c r="AD2" i="4" s="1"/>
  <c r="M503" i="1"/>
  <c r="L503" i="1"/>
  <c r="M502" i="1"/>
  <c r="L502" i="1"/>
  <c r="O235" i="1"/>
  <c r="AC37" i="3" l="1"/>
  <c r="AD29" i="4"/>
  <c r="AD14" i="4"/>
  <c r="AD9" i="4"/>
  <c r="AD16" i="4"/>
  <c r="AD23" i="4"/>
  <c r="AD24" i="4"/>
  <c r="AD11" i="4"/>
  <c r="AD4" i="4"/>
  <c r="AD8" i="4"/>
  <c r="AD15" i="4"/>
  <c r="AD6" i="4"/>
  <c r="AD18" i="4"/>
  <c r="AD19" i="4"/>
  <c r="AD21" i="4"/>
  <c r="AD27" i="4"/>
  <c r="AD10" i="4"/>
  <c r="AD12" i="4"/>
  <c r="AD13" i="4"/>
  <c r="AD3" i="4"/>
  <c r="AD22" i="4"/>
  <c r="AD5" i="4"/>
  <c r="AD7" i="4"/>
  <c r="AD26" i="4"/>
  <c r="AD25" i="4"/>
  <c r="AD17" i="4"/>
  <c r="AD20" i="4"/>
  <c r="AC10" i="3"/>
  <c r="AC8" i="3"/>
  <c r="AC18" i="3"/>
  <c r="AC22" i="3"/>
  <c r="AC31" i="3"/>
  <c r="AC39" i="3"/>
  <c r="AC14" i="3"/>
  <c r="AC27" i="3"/>
  <c r="AC3" i="3"/>
  <c r="AC33" i="3"/>
  <c r="AC19" i="3"/>
  <c r="AC24" i="3"/>
  <c r="AC29" i="3"/>
  <c r="AC32" i="3"/>
  <c r="AC23" i="3"/>
  <c r="AC5" i="3"/>
  <c r="AC7" i="3"/>
  <c r="AC13" i="3"/>
  <c r="AC17" i="3"/>
  <c r="AC28" i="3"/>
  <c r="AC26" i="3"/>
  <c r="AC21" i="3"/>
  <c r="AC35" i="3"/>
  <c r="AC12" i="3"/>
  <c r="AC9" i="3"/>
  <c r="AC15" i="3"/>
  <c r="AC4" i="3"/>
  <c r="AC6" i="3"/>
  <c r="AC11" i="3"/>
  <c r="AC16" i="3"/>
  <c r="AC20" i="3"/>
  <c r="AC25" i="3"/>
  <c r="AC30" i="3"/>
  <c r="AC34" i="3"/>
  <c r="AC2" i="3"/>
  <c r="L501" i="1"/>
  <c r="B2" i="5" s="1"/>
  <c r="M501" i="1"/>
  <c r="C2" i="5" s="1"/>
  <c r="O226" i="1"/>
  <c r="AG226" i="1" l="1"/>
  <c r="AD30" i="3"/>
  <c r="AD11" i="3"/>
  <c r="AD9" i="3"/>
  <c r="AD26" i="3"/>
  <c r="AD7" i="3"/>
  <c r="AD29" i="3"/>
  <c r="AD3" i="3"/>
  <c r="AD31" i="3"/>
  <c r="AD25" i="3"/>
  <c r="AD6" i="3"/>
  <c r="AD12" i="3"/>
  <c r="AD28" i="3"/>
  <c r="AD5" i="3"/>
  <c r="AD24" i="3"/>
  <c r="AD27" i="3"/>
  <c r="AD22" i="3"/>
  <c r="C5" i="5"/>
  <c r="C11" i="5" s="1"/>
  <c r="B5" i="5"/>
  <c r="B11" i="5" s="1"/>
  <c r="AD10" i="3"/>
  <c r="AD39" i="3"/>
  <c r="AD37" i="3"/>
  <c r="AD2" i="3"/>
  <c r="AD20" i="3"/>
  <c r="AD4" i="3"/>
  <c r="AD35" i="3"/>
  <c r="AD17" i="3"/>
  <c r="AD23" i="3"/>
  <c r="AD19" i="3"/>
  <c r="AD14" i="3"/>
  <c r="AD18" i="3"/>
  <c r="AD34" i="3"/>
  <c r="AD16" i="3"/>
  <c r="AD15" i="3"/>
  <c r="AD21" i="3"/>
  <c r="AD13" i="3"/>
  <c r="AD32" i="3"/>
  <c r="AD33" i="3"/>
  <c r="AD8" i="3"/>
  <c r="AE226" i="1"/>
  <c r="Z226" i="1"/>
  <c r="AA226" i="1"/>
  <c r="AD226" i="1"/>
  <c r="AK226" i="1" s="1"/>
  <c r="AB226" i="1"/>
  <c r="AF226" i="1"/>
  <c r="AL226" i="1" s="1"/>
  <c r="Y226" i="1"/>
  <c r="AC226" i="1"/>
  <c r="AJ226" i="1" l="1"/>
  <c r="AI226" i="1"/>
  <c r="X503" i="1"/>
  <c r="V503" i="1"/>
  <c r="U503" i="1"/>
  <c r="T503" i="1"/>
  <c r="S503" i="1"/>
  <c r="R503" i="1"/>
  <c r="Q503" i="1"/>
  <c r="P503" i="1"/>
  <c r="X502" i="1"/>
  <c r="W502" i="1"/>
  <c r="V502" i="1"/>
  <c r="U502" i="1"/>
  <c r="T502" i="1"/>
  <c r="S502" i="1"/>
  <c r="R502" i="1"/>
  <c r="Q502" i="1"/>
  <c r="P502" i="1"/>
  <c r="O217" i="1"/>
  <c r="O444" i="1"/>
  <c r="O443" i="1"/>
  <c r="O442" i="1"/>
  <c r="O441" i="1"/>
  <c r="AE442" i="1" l="1"/>
  <c r="AA442" i="1"/>
  <c r="AC442" i="1"/>
  <c r="AG442" i="1"/>
  <c r="AB442" i="1"/>
  <c r="Z442" i="1"/>
  <c r="Y442" i="1"/>
  <c r="AD442" i="1"/>
  <c r="AK442" i="1" s="1"/>
  <c r="AF442" i="1"/>
  <c r="AL442" i="1" s="1"/>
  <c r="AE217" i="1"/>
  <c r="AA217" i="1"/>
  <c r="AG217" i="1"/>
  <c r="AB217" i="1"/>
  <c r="AF217" i="1"/>
  <c r="AL217" i="1" s="1"/>
  <c r="Y217" i="1"/>
  <c r="AC217" i="1"/>
  <c r="Z217" i="1"/>
  <c r="AD217" i="1"/>
  <c r="AK217" i="1" s="1"/>
  <c r="AG444" i="1"/>
  <c r="AC444" i="1"/>
  <c r="Y444" i="1"/>
  <c r="AD444" i="1"/>
  <c r="AK444" i="1" s="1"/>
  <c r="AE444" i="1"/>
  <c r="Z444" i="1"/>
  <c r="AB444" i="1"/>
  <c r="AA444" i="1"/>
  <c r="AF444" i="1"/>
  <c r="AL444" i="1" s="1"/>
  <c r="AF443" i="1"/>
  <c r="AL443" i="1" s="1"/>
  <c r="AB443" i="1"/>
  <c r="AE443" i="1"/>
  <c r="Z443" i="1"/>
  <c r="AD443" i="1"/>
  <c r="AK443" i="1" s="1"/>
  <c r="Y443" i="1"/>
  <c r="AG443" i="1"/>
  <c r="AA443" i="1"/>
  <c r="AC443" i="1"/>
  <c r="AE441" i="1"/>
  <c r="AA441" i="1"/>
  <c r="AD441" i="1"/>
  <c r="AK441" i="1" s="1"/>
  <c r="Z441" i="1"/>
  <c r="AB441" i="1"/>
  <c r="AG441" i="1"/>
  <c r="AC441" i="1"/>
  <c r="Y441" i="1"/>
  <c r="AF441" i="1"/>
  <c r="AL441" i="1" s="1"/>
  <c r="U501" i="1"/>
  <c r="K2" i="5" s="1"/>
  <c r="K5" i="5" s="1"/>
  <c r="R501" i="1"/>
  <c r="H2" i="5" s="1"/>
  <c r="H5" i="5" s="1"/>
  <c r="V501" i="1"/>
  <c r="L2" i="5" s="1"/>
  <c r="L5" i="5" s="1"/>
  <c r="X501" i="1"/>
  <c r="N2" i="5" s="1"/>
  <c r="N5" i="5" s="1"/>
  <c r="Q501" i="1"/>
  <c r="G2" i="5" s="1"/>
  <c r="G5" i="5" s="1"/>
  <c r="P501" i="1"/>
  <c r="F2" i="5" s="1"/>
  <c r="F5" i="5" s="1"/>
  <c r="T501" i="1"/>
  <c r="J2" i="5" s="1"/>
  <c r="J5" i="5" s="1"/>
  <c r="S501" i="1"/>
  <c r="I2" i="5" s="1"/>
  <c r="I5" i="5" s="1"/>
  <c r="O144" i="1"/>
  <c r="AJ441" i="1" l="1"/>
  <c r="AJ443" i="1"/>
  <c r="AJ444" i="1"/>
  <c r="AJ217" i="1"/>
  <c r="AJ442" i="1"/>
  <c r="AI442" i="1"/>
  <c r="AI444" i="1"/>
  <c r="AI441" i="1"/>
  <c r="AI443" i="1"/>
  <c r="AI217" i="1"/>
  <c r="AF144" i="1"/>
  <c r="AL144" i="1" s="1"/>
  <c r="AB144" i="1"/>
  <c r="AC144" i="1"/>
  <c r="AG144" i="1"/>
  <c r="AA144" i="1"/>
  <c r="Y144" i="1"/>
  <c r="AD144" i="1"/>
  <c r="AK144" i="1" s="1"/>
  <c r="Z144" i="1"/>
  <c r="AE144" i="1"/>
  <c r="O138" i="1"/>
  <c r="O137" i="1"/>
  <c r="O136" i="1"/>
  <c r="O135" i="1"/>
  <c r="O134" i="1"/>
  <c r="O133" i="1"/>
  <c r="O132" i="1"/>
  <c r="O29" i="1"/>
  <c r="AJ144" i="1" l="1"/>
  <c r="J11" i="5"/>
  <c r="N11" i="5"/>
  <c r="L11" i="5"/>
  <c r="G11" i="5"/>
  <c r="F11" i="5"/>
  <c r="K11" i="5"/>
  <c r="I11" i="5"/>
  <c r="H11" i="5"/>
  <c r="AI144" i="1"/>
  <c r="AD132" i="1"/>
  <c r="AK132" i="1" s="1"/>
  <c r="Z132" i="1"/>
  <c r="AE132" i="1"/>
  <c r="Y132" i="1"/>
  <c r="AF132" i="1"/>
  <c r="AL132" i="1" s="1"/>
  <c r="AC132" i="1"/>
  <c r="AG132" i="1"/>
  <c r="AA132" i="1"/>
  <c r="AB132" i="1"/>
  <c r="AG136" i="1"/>
  <c r="AC136" i="1"/>
  <c r="Y136" i="1"/>
  <c r="AD136" i="1"/>
  <c r="AK136" i="1" s="1"/>
  <c r="AF136" i="1"/>
  <c r="AL136" i="1" s="1"/>
  <c r="Z136" i="1"/>
  <c r="AE136" i="1"/>
  <c r="AB136" i="1"/>
  <c r="AA136" i="1"/>
  <c r="AD29" i="1"/>
  <c r="AK29" i="1" s="1"/>
  <c r="Z29" i="1"/>
  <c r="AG29" i="1"/>
  <c r="AB29" i="1"/>
  <c r="AC29" i="1"/>
  <c r="AA29" i="1"/>
  <c r="AF29" i="1"/>
  <c r="AL29" i="1" s="1"/>
  <c r="AE29" i="1"/>
  <c r="Y29" i="1"/>
  <c r="AE135" i="1"/>
  <c r="AA135" i="1"/>
  <c r="AF135" i="1"/>
  <c r="AL135" i="1" s="1"/>
  <c r="Z135" i="1"/>
  <c r="AD135" i="1"/>
  <c r="AK135" i="1" s="1"/>
  <c r="Y135" i="1"/>
  <c r="AB135" i="1"/>
  <c r="AG135" i="1"/>
  <c r="AC135" i="1"/>
  <c r="AF133" i="1"/>
  <c r="AL133" i="1" s="1"/>
  <c r="AB133" i="1"/>
  <c r="AC133" i="1"/>
  <c r="AG133" i="1"/>
  <c r="AA133" i="1"/>
  <c r="AD133" i="1"/>
  <c r="AK133" i="1" s="1"/>
  <c r="Y133" i="1"/>
  <c r="Z133" i="1"/>
  <c r="AE133" i="1"/>
  <c r="AD137" i="1"/>
  <c r="AK137" i="1" s="1"/>
  <c r="Z137" i="1"/>
  <c r="AE137" i="1"/>
  <c r="Y137" i="1"/>
  <c r="AC137" i="1"/>
  <c r="AA137" i="1"/>
  <c r="AF137" i="1"/>
  <c r="AL137" i="1" s="1"/>
  <c r="AG137" i="1"/>
  <c r="AB137" i="1"/>
  <c r="AG134" i="1"/>
  <c r="AC134" i="1"/>
  <c r="Y134" i="1"/>
  <c r="AF134" i="1"/>
  <c r="AL134" i="1" s="1"/>
  <c r="AA134" i="1"/>
  <c r="AD134" i="1"/>
  <c r="AK134" i="1" s="1"/>
  <c r="AB134" i="1"/>
  <c r="Z134" i="1"/>
  <c r="AE134" i="1"/>
  <c r="AF138" i="1"/>
  <c r="AL138" i="1" s="1"/>
  <c r="AB138" i="1"/>
  <c r="AC138" i="1"/>
  <c r="AA138" i="1"/>
  <c r="AG138" i="1"/>
  <c r="Z138" i="1"/>
  <c r="AE138" i="1"/>
  <c r="AD138" i="1"/>
  <c r="AK138" i="1" s="1"/>
  <c r="Y138" i="1"/>
  <c r="W503" i="1"/>
  <c r="O410" i="1"/>
  <c r="O227" i="1"/>
  <c r="O142" i="1"/>
  <c r="O88" i="1"/>
  <c r="O482" i="1"/>
  <c r="O475" i="1"/>
  <c r="O459" i="1"/>
  <c r="O445" i="1"/>
  <c r="O437" i="1"/>
  <c r="O429" i="1"/>
  <c r="O418" i="1"/>
  <c r="O413" i="1"/>
  <c r="O405" i="1"/>
  <c r="O404" i="1"/>
  <c r="O402" i="1"/>
  <c r="O381" i="1"/>
  <c r="O366" i="1"/>
  <c r="O358" i="1"/>
  <c r="O351" i="1"/>
  <c r="O249" i="1"/>
  <c r="O238" i="1"/>
  <c r="O21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69" i="1"/>
  <c r="O162" i="1"/>
  <c r="O159" i="1"/>
  <c r="O121" i="1"/>
  <c r="O97" i="1"/>
  <c r="O93" i="1"/>
  <c r="O86" i="1"/>
  <c r="O62" i="1"/>
  <c r="O54" i="1"/>
  <c r="O7" i="1"/>
  <c r="O494" i="1"/>
  <c r="O488" i="1"/>
  <c r="O478" i="1"/>
  <c r="O465" i="1"/>
  <c r="O433" i="1"/>
  <c r="O431" i="1"/>
  <c r="O420" i="1"/>
  <c r="O372" i="1"/>
  <c r="O371" i="1"/>
  <c r="O363" i="1"/>
  <c r="O361" i="1"/>
  <c r="O336" i="1"/>
  <c r="O307" i="1"/>
  <c r="O297" i="1"/>
  <c r="O266" i="1"/>
  <c r="O174" i="1"/>
  <c r="O139" i="1"/>
  <c r="O130" i="1"/>
  <c r="O99" i="1"/>
  <c r="O92" i="1"/>
  <c r="O40" i="1"/>
  <c r="O464" i="1"/>
  <c r="O458" i="1"/>
  <c r="O412" i="1"/>
  <c r="O411" i="1"/>
  <c r="O390" i="1"/>
  <c r="O359" i="1"/>
  <c r="O94" i="1"/>
  <c r="O455" i="1"/>
  <c r="O440" i="1"/>
  <c r="O285" i="1"/>
  <c r="O247" i="1"/>
  <c r="O85" i="1"/>
  <c r="O430" i="1"/>
  <c r="O327" i="1"/>
  <c r="O318" i="1"/>
  <c r="O296" i="1"/>
  <c r="O289" i="1"/>
  <c r="O269" i="1"/>
  <c r="O254" i="1"/>
  <c r="O252" i="1"/>
  <c r="O234" i="1"/>
  <c r="O230" i="1"/>
  <c r="O47" i="1"/>
  <c r="O34" i="1"/>
  <c r="O11" i="1"/>
  <c r="O427" i="1"/>
  <c r="O308" i="1"/>
  <c r="O60" i="1"/>
  <c r="O493" i="1"/>
  <c r="O471" i="1"/>
  <c r="O439" i="1"/>
  <c r="O399" i="1"/>
  <c r="O398" i="1"/>
  <c r="O397" i="1"/>
  <c r="O364" i="1"/>
  <c r="O328" i="1"/>
  <c r="O317" i="1"/>
  <c r="O294" i="1"/>
  <c r="O284" i="1"/>
  <c r="O267" i="1"/>
  <c r="O241" i="1"/>
  <c r="O164" i="1"/>
  <c r="O151" i="1"/>
  <c r="O149" i="1"/>
  <c r="O143" i="1"/>
  <c r="O101" i="1"/>
  <c r="O73" i="1"/>
  <c r="O472" i="1"/>
  <c r="O463" i="1"/>
  <c r="O452" i="1"/>
  <c r="O423" i="1"/>
  <c r="O400" i="1"/>
  <c r="O379" i="1"/>
  <c r="O330" i="1"/>
  <c r="O311" i="1"/>
  <c r="O275" i="1"/>
  <c r="O272" i="1"/>
  <c r="O210" i="1"/>
  <c r="O165" i="1"/>
  <c r="O95" i="1"/>
  <c r="O41" i="1"/>
  <c r="O417" i="1"/>
  <c r="O389" i="1"/>
  <c r="O344" i="1"/>
  <c r="O299" i="1"/>
  <c r="O292" i="1"/>
  <c r="O286" i="1"/>
  <c r="O232" i="1"/>
  <c r="O129" i="1"/>
  <c r="O89" i="1"/>
  <c r="O87" i="1"/>
  <c r="O59" i="1"/>
  <c r="O10" i="1"/>
  <c r="O466" i="1"/>
  <c r="O385" i="1"/>
  <c r="O383" i="1"/>
  <c r="O349" i="1"/>
  <c r="O348" i="1"/>
  <c r="O343" i="1"/>
  <c r="O333" i="1"/>
  <c r="O325" i="1"/>
  <c r="O312" i="1"/>
  <c r="O306" i="1"/>
  <c r="O304" i="1"/>
  <c r="O281" i="1"/>
  <c r="O280" i="1"/>
  <c r="O276" i="1"/>
  <c r="O274" i="1"/>
  <c r="O250" i="1"/>
  <c r="O246" i="1"/>
  <c r="O209" i="1"/>
  <c r="O171" i="1"/>
  <c r="O79" i="1"/>
  <c r="O75" i="1"/>
  <c r="O74" i="1"/>
  <c r="O38" i="1"/>
  <c r="O27" i="1"/>
  <c r="O9" i="1"/>
  <c r="O5" i="1"/>
  <c r="O481" i="1"/>
  <c r="O462" i="1"/>
  <c r="O426" i="1"/>
  <c r="O414" i="1"/>
  <c r="O406" i="1"/>
  <c r="O384" i="1"/>
  <c r="O377" i="1"/>
  <c r="O353" i="1"/>
  <c r="O352" i="1"/>
  <c r="O347" i="1"/>
  <c r="O346" i="1"/>
  <c r="O303" i="1"/>
  <c r="O293" i="1"/>
  <c r="O175" i="1"/>
  <c r="O172" i="1"/>
  <c r="O123" i="1"/>
  <c r="O77" i="1"/>
  <c r="O35" i="1"/>
  <c r="O31" i="1"/>
  <c r="O498" i="1"/>
  <c r="O468" i="1"/>
  <c r="O382" i="1"/>
  <c r="O365" i="1"/>
  <c r="O356" i="1"/>
  <c r="O355" i="1"/>
  <c r="O354" i="1"/>
  <c r="O65" i="1"/>
  <c r="O340" i="1"/>
  <c r="O499" i="1"/>
  <c r="O487" i="1"/>
  <c r="O469" i="1"/>
  <c r="O335" i="1"/>
  <c r="O332" i="1"/>
  <c r="O277" i="1"/>
  <c r="O231" i="1"/>
  <c r="O176" i="1"/>
  <c r="O158" i="1"/>
  <c r="O157" i="1"/>
  <c r="O155" i="1"/>
  <c r="O116" i="1"/>
  <c r="O103" i="1"/>
  <c r="O91" i="1"/>
  <c r="O81" i="1"/>
  <c r="O71" i="1"/>
  <c r="O48" i="1"/>
  <c r="O46" i="1"/>
  <c r="O19" i="1"/>
  <c r="O16" i="1"/>
  <c r="O461" i="1"/>
  <c r="O438" i="1"/>
  <c r="O424" i="1"/>
  <c r="O421" i="1"/>
  <c r="O396" i="1"/>
  <c r="O338" i="1"/>
  <c r="O302" i="1"/>
  <c r="O301" i="1"/>
  <c r="O290" i="1"/>
  <c r="O279" i="1"/>
  <c r="O278" i="1"/>
  <c r="O273" i="1"/>
  <c r="O259" i="1"/>
  <c r="O212" i="1"/>
  <c r="O163" i="1"/>
  <c r="O127" i="1"/>
  <c r="O70" i="1"/>
  <c r="O61" i="1"/>
  <c r="O56" i="1"/>
  <c r="O52" i="1"/>
  <c r="O141" i="1"/>
  <c r="O229" i="1"/>
  <c r="O161" i="1"/>
  <c r="O106" i="1"/>
  <c r="O100" i="1"/>
  <c r="O72" i="1"/>
  <c r="O21" i="1"/>
  <c r="O492" i="1"/>
  <c r="O490" i="1"/>
  <c r="O484" i="1"/>
  <c r="O448" i="1"/>
  <c r="O447" i="1"/>
  <c r="O446" i="1"/>
  <c r="O416" i="1"/>
  <c r="O409" i="1"/>
  <c r="O341" i="1"/>
  <c r="O298" i="1"/>
  <c r="O283" i="1"/>
  <c r="O271" i="1"/>
  <c r="O268" i="1"/>
  <c r="O257" i="1"/>
  <c r="O150" i="1"/>
  <c r="O114" i="1"/>
  <c r="O113" i="1"/>
  <c r="O102" i="1"/>
  <c r="O76" i="1"/>
  <c r="O68" i="1"/>
  <c r="O64" i="1"/>
  <c r="O32" i="1"/>
  <c r="O6" i="1"/>
  <c r="O436" i="1"/>
  <c r="O425" i="1"/>
  <c r="O394" i="1"/>
  <c r="O367" i="1"/>
  <c r="O357" i="1"/>
  <c r="O345" i="1"/>
  <c r="O321" i="1"/>
  <c r="O262" i="1"/>
  <c r="O206" i="1"/>
  <c r="O140" i="1"/>
  <c r="O84" i="1"/>
  <c r="O83" i="1"/>
  <c r="O67" i="1"/>
  <c r="O51" i="1"/>
  <c r="O36" i="1"/>
  <c r="O386" i="1"/>
  <c r="O497" i="1"/>
  <c r="O495" i="1"/>
  <c r="O467" i="1"/>
  <c r="O224" i="1"/>
  <c r="O107" i="1"/>
  <c r="O376" i="1"/>
  <c r="O218" i="1"/>
  <c r="O479" i="1"/>
  <c r="O428" i="1"/>
  <c r="O408" i="1"/>
  <c r="O369" i="1"/>
  <c r="O326" i="1"/>
  <c r="O255" i="1"/>
  <c r="O248" i="1"/>
  <c r="O245" i="1"/>
  <c r="O216" i="1"/>
  <c r="O208" i="1"/>
  <c r="O8" i="1"/>
  <c r="O477" i="1"/>
  <c r="O451" i="1"/>
  <c r="O388" i="1"/>
  <c r="O360" i="1"/>
  <c r="O295" i="1"/>
  <c r="O264" i="1"/>
  <c r="O260" i="1"/>
  <c r="O251" i="1"/>
  <c r="O203" i="1"/>
  <c r="O173" i="1"/>
  <c r="O160" i="1"/>
  <c r="O154" i="1"/>
  <c r="O148" i="1"/>
  <c r="O98" i="1"/>
  <c r="O42" i="1"/>
  <c r="O17" i="1"/>
  <c r="O13" i="1"/>
  <c r="O454" i="1"/>
  <c r="O368" i="1"/>
  <c r="O322" i="1"/>
  <c r="O310" i="1"/>
  <c r="O270" i="1"/>
  <c r="O237" i="1"/>
  <c r="O222" i="1"/>
  <c r="O177" i="1"/>
  <c r="O125" i="1"/>
  <c r="O39" i="1"/>
  <c r="O20" i="1"/>
  <c r="O491" i="1"/>
  <c r="O489" i="1"/>
  <c r="O460" i="1"/>
  <c r="O393" i="1"/>
  <c r="O392" i="1"/>
  <c r="O374" i="1"/>
  <c r="O370" i="1"/>
  <c r="O339" i="1"/>
  <c r="O291" i="1"/>
  <c r="O282" i="1"/>
  <c r="O223" i="1"/>
  <c r="O214" i="1"/>
  <c r="O204" i="1"/>
  <c r="O115" i="1"/>
  <c r="O112" i="1"/>
  <c r="O108" i="1"/>
  <c r="O110" i="1"/>
  <c r="O167" i="1"/>
  <c r="O323" i="1"/>
  <c r="O24" i="1"/>
  <c r="O378" i="1"/>
  <c r="O324" i="1"/>
  <c r="O315" i="1"/>
  <c r="O261" i="1"/>
  <c r="O131" i="1"/>
  <c r="O117" i="1"/>
  <c r="O485" i="1"/>
  <c r="O337" i="1"/>
  <c r="O205" i="1"/>
  <c r="O128" i="1"/>
  <c r="O55" i="1"/>
  <c r="O403" i="1"/>
  <c r="O334" i="1"/>
  <c r="O391" i="1"/>
  <c r="O380" i="1"/>
  <c r="O314" i="1"/>
  <c r="O118" i="1"/>
  <c r="O449" i="1"/>
  <c r="O419" i="1"/>
  <c r="O415" i="1"/>
  <c r="O401" i="1"/>
  <c r="O395" i="1"/>
  <c r="O387" i="1"/>
  <c r="O221" i="1"/>
  <c r="O219" i="1"/>
  <c r="O170" i="1"/>
  <c r="O153" i="1"/>
  <c r="O152" i="1"/>
  <c r="O147" i="1"/>
  <c r="O146" i="1"/>
  <c r="O145" i="1"/>
  <c r="O126" i="1"/>
  <c r="O96" i="1"/>
  <c r="O90" i="1"/>
  <c r="O78" i="1"/>
  <c r="O45" i="1"/>
  <c r="O15" i="1"/>
  <c r="O480" i="1"/>
  <c r="O111" i="1"/>
  <c r="O109" i="1"/>
  <c r="O82" i="1"/>
  <c r="O66" i="1"/>
  <c r="O450" i="1"/>
  <c r="O350" i="1"/>
  <c r="O319" i="1"/>
  <c r="O300" i="1"/>
  <c r="O263" i="1"/>
  <c r="O253" i="1"/>
  <c r="O228" i="1"/>
  <c r="O215" i="1"/>
  <c r="O211" i="1"/>
  <c r="O207" i="1"/>
  <c r="O474" i="1"/>
  <c r="O168" i="1"/>
  <c r="O119" i="1"/>
  <c r="O473" i="1"/>
  <c r="O166" i="1"/>
  <c r="O58" i="1"/>
  <c r="O57" i="1"/>
  <c r="O43" i="1"/>
  <c r="O33" i="1"/>
  <c r="O26" i="1"/>
  <c r="O14" i="1"/>
  <c r="O476" i="1"/>
  <c r="O470" i="1"/>
  <c r="O434" i="1"/>
  <c r="O432" i="1"/>
  <c r="O422" i="1"/>
  <c r="O375" i="1"/>
  <c r="O362" i="1"/>
  <c r="O342" i="1"/>
  <c r="O331" i="1"/>
  <c r="O329" i="1"/>
  <c r="O313" i="1"/>
  <c r="O309" i="1"/>
  <c r="O287" i="1"/>
  <c r="O258" i="1"/>
  <c r="O256" i="1"/>
  <c r="O243" i="1"/>
  <c r="O242" i="1"/>
  <c r="O240" i="1"/>
  <c r="O233" i="1"/>
  <c r="O225" i="1"/>
  <c r="O220" i="1"/>
  <c r="O407" i="1"/>
  <c r="O178" i="1"/>
  <c r="O124" i="1"/>
  <c r="O104" i="1"/>
  <c r="O69" i="1"/>
  <c r="O63" i="1"/>
  <c r="O53" i="1"/>
  <c r="O50" i="1"/>
  <c r="O49" i="1"/>
  <c r="O44" i="1"/>
  <c r="O30" i="1"/>
  <c r="O28" i="1"/>
  <c r="O18" i="1"/>
  <c r="O12" i="1"/>
  <c r="O4" i="1"/>
  <c r="O453" i="1"/>
  <c r="O316" i="1"/>
  <c r="O239" i="1"/>
  <c r="O236" i="1"/>
  <c r="O105" i="1"/>
  <c r="O80" i="1"/>
  <c r="O25" i="1"/>
  <c r="O496" i="1"/>
  <c r="O457" i="1"/>
  <c r="O456" i="1"/>
  <c r="O435" i="1"/>
  <c r="O373" i="1"/>
  <c r="O320" i="1"/>
  <c r="O305" i="1"/>
  <c r="O288" i="1"/>
  <c r="O265" i="1"/>
  <c r="O244" i="1"/>
  <c r="O120" i="1"/>
  <c r="O122" i="1"/>
  <c r="O23" i="1"/>
  <c r="O22" i="1"/>
  <c r="E22" i="3" l="1"/>
  <c r="E18" i="5"/>
  <c r="E11" i="6"/>
  <c r="E3" i="6"/>
  <c r="E2" i="6"/>
  <c r="E17" i="6"/>
  <c r="AJ138" i="1"/>
  <c r="AJ137" i="1"/>
  <c r="AJ133" i="1"/>
  <c r="AJ135" i="1"/>
  <c r="AJ29" i="1"/>
  <c r="AJ134" i="1"/>
  <c r="AJ136" i="1"/>
  <c r="AJ132" i="1"/>
  <c r="E10" i="6"/>
  <c r="E5" i="6"/>
  <c r="E9" i="6"/>
  <c r="E4" i="6"/>
  <c r="E6" i="6"/>
  <c r="E7" i="6"/>
  <c r="E8" i="6"/>
  <c r="E18" i="6"/>
  <c r="E12" i="4"/>
  <c r="E2" i="4"/>
  <c r="E27" i="4"/>
  <c r="E9" i="4"/>
  <c r="E14" i="5"/>
  <c r="E11" i="4"/>
  <c r="E3" i="4"/>
  <c r="E17" i="4"/>
  <c r="E8" i="5"/>
  <c r="E21" i="4"/>
  <c r="E4" i="4"/>
  <c r="E24" i="4"/>
  <c r="E16" i="4"/>
  <c r="E16" i="5"/>
  <c r="E13" i="4"/>
  <c r="E6" i="4"/>
  <c r="E19" i="4"/>
  <c r="E9" i="5"/>
  <c r="E25" i="5"/>
  <c r="E15" i="4"/>
  <c r="E3" i="5"/>
  <c r="E5" i="4"/>
  <c r="E8" i="4"/>
  <c r="E7" i="4"/>
  <c r="E26" i="4"/>
  <c r="E26" i="5"/>
  <c r="E20" i="4"/>
  <c r="E18" i="4"/>
  <c r="E22" i="4"/>
  <c r="E25" i="4"/>
  <c r="E4" i="5"/>
  <c r="E23" i="4"/>
  <c r="E15" i="5"/>
  <c r="E10" i="4"/>
  <c r="E17" i="5"/>
  <c r="E10" i="5"/>
  <c r="E14" i="4"/>
  <c r="E16" i="3"/>
  <c r="E31" i="3"/>
  <c r="E32" i="3"/>
  <c r="E34" i="3"/>
  <c r="E9" i="3"/>
  <c r="E14" i="3"/>
  <c r="E19" i="3"/>
  <c r="E20" i="3"/>
  <c r="E27" i="3"/>
  <c r="E8" i="3"/>
  <c r="E18" i="3"/>
  <c r="E21" i="3"/>
  <c r="E29" i="3"/>
  <c r="E39" i="3"/>
  <c r="E4" i="3"/>
  <c r="E10" i="3"/>
  <c r="E17" i="3"/>
  <c r="E23" i="3"/>
  <c r="E30" i="3"/>
  <c r="E33" i="3"/>
  <c r="E5" i="3"/>
  <c r="E7" i="3"/>
  <c r="E3" i="3"/>
  <c r="E6" i="3"/>
  <c r="E11" i="3"/>
  <c r="E13" i="3"/>
  <c r="E24" i="3"/>
  <c r="E26" i="3"/>
  <c r="E2" i="3"/>
  <c r="E15" i="3"/>
  <c r="E25" i="3"/>
  <c r="E28" i="3"/>
  <c r="E35" i="3"/>
  <c r="E12" i="3"/>
  <c r="AI137" i="1"/>
  <c r="AI29" i="1"/>
  <c r="AI136" i="1"/>
  <c r="AI135" i="1"/>
  <c r="AI132" i="1"/>
  <c r="AI138" i="1"/>
  <c r="AI134" i="1"/>
  <c r="AI133" i="1"/>
  <c r="AG288" i="1"/>
  <c r="AC288" i="1"/>
  <c r="Y288" i="1"/>
  <c r="AF288" i="1"/>
  <c r="AL288" i="1" s="1"/>
  <c r="AA288" i="1"/>
  <c r="AB288" i="1"/>
  <c r="AE288" i="1"/>
  <c r="AD288" i="1"/>
  <c r="AK288" i="1" s="1"/>
  <c r="Z288" i="1"/>
  <c r="AD239" i="1"/>
  <c r="AK239" i="1" s="1"/>
  <c r="Z239" i="1"/>
  <c r="AG239" i="1"/>
  <c r="AB239" i="1"/>
  <c r="AF239" i="1"/>
  <c r="AL239" i="1" s="1"/>
  <c r="AA239" i="1"/>
  <c r="AE239" i="1"/>
  <c r="AC239" i="1"/>
  <c r="Y239" i="1"/>
  <c r="AF44" i="1"/>
  <c r="AL44" i="1" s="1"/>
  <c r="AB44" i="1"/>
  <c r="AE44" i="1"/>
  <c r="AA44" i="1"/>
  <c r="AG44" i="1"/>
  <c r="Y44" i="1"/>
  <c r="AC44" i="1"/>
  <c r="AD44" i="1"/>
  <c r="AK44" i="1" s="1"/>
  <c r="Z44" i="1"/>
  <c r="AD233" i="1"/>
  <c r="AK233" i="1" s="1"/>
  <c r="Z233" i="1"/>
  <c r="AC233" i="1"/>
  <c r="AG233" i="1"/>
  <c r="AB233" i="1"/>
  <c r="AE233" i="1"/>
  <c r="AF233" i="1"/>
  <c r="AL233" i="1" s="1"/>
  <c r="Y233" i="1"/>
  <c r="AA233" i="1"/>
  <c r="AD313" i="1"/>
  <c r="AK313" i="1" s="1"/>
  <c r="Z313" i="1"/>
  <c r="AG313" i="1"/>
  <c r="AB313" i="1"/>
  <c r="AF313" i="1"/>
  <c r="AL313" i="1" s="1"/>
  <c r="Y313" i="1"/>
  <c r="AA313" i="1"/>
  <c r="AE313" i="1"/>
  <c r="AC313" i="1"/>
  <c r="AF432" i="1"/>
  <c r="AL432" i="1" s="1"/>
  <c r="AB432" i="1"/>
  <c r="AC432" i="1"/>
  <c r="AG432" i="1"/>
  <c r="Z432" i="1"/>
  <c r="AE432" i="1"/>
  <c r="Y432" i="1"/>
  <c r="AD432" i="1"/>
  <c r="AK432" i="1" s="1"/>
  <c r="AA432" i="1"/>
  <c r="AD119" i="1"/>
  <c r="AK119" i="1" s="1"/>
  <c r="Z119" i="1"/>
  <c r="AE119" i="1"/>
  <c r="Y119" i="1"/>
  <c r="AC119" i="1"/>
  <c r="AG119" i="1"/>
  <c r="AF119" i="1"/>
  <c r="AL119" i="1" s="1"/>
  <c r="AA119" i="1"/>
  <c r="AB119" i="1"/>
  <c r="AF263" i="1"/>
  <c r="AL263" i="1" s="1"/>
  <c r="AB263" i="1"/>
  <c r="AE263" i="1"/>
  <c r="Z263" i="1"/>
  <c r="AD263" i="1"/>
  <c r="AK263" i="1" s="1"/>
  <c r="Y263" i="1"/>
  <c r="AG263" i="1"/>
  <c r="AA263" i="1"/>
  <c r="AC263" i="1"/>
  <c r="AE78" i="1"/>
  <c r="AA78" i="1"/>
  <c r="AC78" i="1"/>
  <c r="AG78" i="1"/>
  <c r="Z78" i="1"/>
  <c r="AF78" i="1"/>
  <c r="AL78" i="1" s="1"/>
  <c r="AD78" i="1"/>
  <c r="AK78" i="1" s="1"/>
  <c r="Y78" i="1"/>
  <c r="AB78" i="1"/>
  <c r="AG387" i="1"/>
  <c r="AC387" i="1"/>
  <c r="Y387" i="1"/>
  <c r="AE387" i="1"/>
  <c r="Z387" i="1"/>
  <c r="AD387" i="1"/>
  <c r="AK387" i="1" s="1"/>
  <c r="AF387" i="1"/>
  <c r="AL387" i="1" s="1"/>
  <c r="AB387" i="1"/>
  <c r="AA387" i="1"/>
  <c r="AD55" i="1"/>
  <c r="AK55" i="1" s="1"/>
  <c r="Z55" i="1"/>
  <c r="AC55" i="1"/>
  <c r="AG55" i="1"/>
  <c r="AB55" i="1"/>
  <c r="AA55" i="1"/>
  <c r="Y55" i="1"/>
  <c r="AE55" i="1"/>
  <c r="AF55" i="1"/>
  <c r="AL55" i="1" s="1"/>
  <c r="AF315" i="1"/>
  <c r="AL315" i="1" s="1"/>
  <c r="AB315" i="1"/>
  <c r="AE315" i="1"/>
  <c r="Z315" i="1"/>
  <c r="AC315" i="1"/>
  <c r="AD315" i="1"/>
  <c r="AK315" i="1" s="1"/>
  <c r="AA315" i="1"/>
  <c r="AG315" i="1"/>
  <c r="Y315" i="1"/>
  <c r="AD108" i="1"/>
  <c r="AK108" i="1" s="1"/>
  <c r="Z108" i="1"/>
  <c r="AG108" i="1"/>
  <c r="AB108" i="1"/>
  <c r="AF108" i="1"/>
  <c r="AL108" i="1" s="1"/>
  <c r="AA108" i="1"/>
  <c r="AC108" i="1"/>
  <c r="AE108" i="1"/>
  <c r="Y108" i="1"/>
  <c r="AD291" i="1"/>
  <c r="AK291" i="1" s="1"/>
  <c r="Z291" i="1"/>
  <c r="AF291" i="1"/>
  <c r="AL291" i="1" s="1"/>
  <c r="AA291" i="1"/>
  <c r="AE291" i="1"/>
  <c r="Y291" i="1"/>
  <c r="AB291" i="1"/>
  <c r="AG291" i="1"/>
  <c r="AC291" i="1"/>
  <c r="AF491" i="1"/>
  <c r="AL491" i="1" s="1"/>
  <c r="AB491" i="1"/>
  <c r="AG491" i="1"/>
  <c r="AA491" i="1"/>
  <c r="AC491" i="1"/>
  <c r="AD491" i="1"/>
  <c r="AK491" i="1" s="1"/>
  <c r="Z491" i="1"/>
  <c r="AE491" i="1"/>
  <c r="Y491" i="1"/>
  <c r="AD13" i="1"/>
  <c r="AK13" i="1" s="1"/>
  <c r="Z13" i="1"/>
  <c r="AF13" i="1"/>
  <c r="AL13" i="1" s="1"/>
  <c r="AA13" i="1"/>
  <c r="AE13" i="1"/>
  <c r="Y13" i="1"/>
  <c r="AG13" i="1"/>
  <c r="AC13" i="1"/>
  <c r="AB13" i="1"/>
  <c r="AF203" i="1"/>
  <c r="AL203" i="1" s="1"/>
  <c r="AB203" i="1"/>
  <c r="AE203" i="1"/>
  <c r="Z203" i="1"/>
  <c r="AD203" i="1"/>
  <c r="AK203" i="1" s="1"/>
  <c r="AA203" i="1"/>
  <c r="Y203" i="1"/>
  <c r="AG203" i="1"/>
  <c r="AC203" i="1"/>
  <c r="AD477" i="1"/>
  <c r="AK477" i="1" s="1"/>
  <c r="Z477" i="1"/>
  <c r="AC477" i="1"/>
  <c r="AG477" i="1"/>
  <c r="AB477" i="1"/>
  <c r="AA477" i="1"/>
  <c r="Y477" i="1"/>
  <c r="AE477" i="1"/>
  <c r="AF477" i="1"/>
  <c r="AL477" i="1" s="1"/>
  <c r="AG369" i="1"/>
  <c r="AC369" i="1"/>
  <c r="Y369" i="1"/>
  <c r="AF369" i="1"/>
  <c r="AL369" i="1" s="1"/>
  <c r="AA369" i="1"/>
  <c r="AE369" i="1"/>
  <c r="Z369" i="1"/>
  <c r="AB369" i="1"/>
  <c r="AD369" i="1"/>
  <c r="AK369" i="1" s="1"/>
  <c r="AE107" i="1"/>
  <c r="AA107" i="1"/>
  <c r="AC107" i="1"/>
  <c r="AG107" i="1"/>
  <c r="AB107" i="1"/>
  <c r="Y107" i="1"/>
  <c r="AF107" i="1"/>
  <c r="AL107" i="1" s="1"/>
  <c r="Z107" i="1"/>
  <c r="AD107" i="1"/>
  <c r="AK107" i="1" s="1"/>
  <c r="AE67" i="1"/>
  <c r="AA67" i="1"/>
  <c r="AC67" i="1"/>
  <c r="AG67" i="1"/>
  <c r="Z67" i="1"/>
  <c r="AD67" i="1"/>
  <c r="AK67" i="1" s="1"/>
  <c r="Y67" i="1"/>
  <c r="AF67" i="1"/>
  <c r="AL67" i="1" s="1"/>
  <c r="AB67" i="1"/>
  <c r="AF357" i="1"/>
  <c r="AL357" i="1" s="1"/>
  <c r="AB357" i="1"/>
  <c r="AG357" i="1"/>
  <c r="AA357" i="1"/>
  <c r="AE357" i="1"/>
  <c r="Z357" i="1"/>
  <c r="AC357" i="1"/>
  <c r="AD357" i="1"/>
  <c r="AK357" i="1" s="1"/>
  <c r="Y357" i="1"/>
  <c r="AE114" i="1"/>
  <c r="AA114" i="1"/>
  <c r="AD114" i="1"/>
  <c r="AK114" i="1" s="1"/>
  <c r="Y114" i="1"/>
  <c r="AB114" i="1"/>
  <c r="AG114" i="1"/>
  <c r="Z114" i="1"/>
  <c r="AC114" i="1"/>
  <c r="AF114" i="1"/>
  <c r="AL114" i="1" s="1"/>
  <c r="AG409" i="1"/>
  <c r="AC409" i="1"/>
  <c r="Y409" i="1"/>
  <c r="AF409" i="1"/>
  <c r="AL409" i="1" s="1"/>
  <c r="AA409" i="1"/>
  <c r="AD409" i="1"/>
  <c r="AK409" i="1" s="1"/>
  <c r="Z409" i="1"/>
  <c r="AE409" i="1"/>
  <c r="AB409" i="1"/>
  <c r="AG21" i="1"/>
  <c r="AC21" i="1"/>
  <c r="Y21" i="1"/>
  <c r="AB21" i="1"/>
  <c r="AF21" i="1"/>
  <c r="AL21" i="1" s="1"/>
  <c r="AA21" i="1"/>
  <c r="Z21" i="1"/>
  <c r="AD21" i="1"/>
  <c r="AK21" i="1" s="1"/>
  <c r="AE21" i="1"/>
  <c r="AF56" i="1"/>
  <c r="AL56" i="1" s="1"/>
  <c r="AB56" i="1"/>
  <c r="AC56" i="1"/>
  <c r="AA56" i="1"/>
  <c r="AE56" i="1"/>
  <c r="Y56" i="1"/>
  <c r="AG56" i="1"/>
  <c r="AD56" i="1"/>
  <c r="AK56" i="1" s="1"/>
  <c r="Z56" i="1"/>
  <c r="AD302" i="1"/>
  <c r="AK302" i="1" s="1"/>
  <c r="Z302" i="1"/>
  <c r="AE302" i="1"/>
  <c r="Y302" i="1"/>
  <c r="AC302" i="1"/>
  <c r="AF302" i="1"/>
  <c r="AL302" i="1" s="1"/>
  <c r="AA302" i="1"/>
  <c r="AG302" i="1"/>
  <c r="AB302" i="1"/>
  <c r="AE19" i="1"/>
  <c r="AA19" i="1"/>
  <c r="AC19" i="1"/>
  <c r="AG19" i="1"/>
  <c r="AB19" i="1"/>
  <c r="Z19" i="1"/>
  <c r="Y19" i="1"/>
  <c r="AD19" i="1"/>
  <c r="AK19" i="1" s="1"/>
  <c r="AF19" i="1"/>
  <c r="AL19" i="1" s="1"/>
  <c r="AD155" i="1"/>
  <c r="AK155" i="1" s="1"/>
  <c r="Z155" i="1"/>
  <c r="AG155" i="1"/>
  <c r="AC155" i="1"/>
  <c r="Y155" i="1"/>
  <c r="AA155" i="1"/>
  <c r="AB155" i="1"/>
  <c r="AF155" i="1"/>
  <c r="AL155" i="1" s="1"/>
  <c r="AE155" i="1"/>
  <c r="AD65" i="1"/>
  <c r="AK65" i="1" s="1"/>
  <c r="Z65" i="1"/>
  <c r="AF65" i="1"/>
  <c r="AL65" i="1" s="1"/>
  <c r="AA65" i="1"/>
  <c r="AE65" i="1"/>
  <c r="Y65" i="1"/>
  <c r="AC65" i="1"/>
  <c r="AB65" i="1"/>
  <c r="AG65" i="1"/>
  <c r="AF31" i="1"/>
  <c r="AL31" i="1" s="1"/>
  <c r="AB31" i="1"/>
  <c r="AD31" i="1"/>
  <c r="AK31" i="1" s="1"/>
  <c r="Y31" i="1"/>
  <c r="AA31" i="1"/>
  <c r="AG31" i="1"/>
  <c r="Z31" i="1"/>
  <c r="AE31" i="1"/>
  <c r="AC31" i="1"/>
  <c r="AD346" i="1"/>
  <c r="AK346" i="1" s="1"/>
  <c r="Z346" i="1"/>
  <c r="AE346" i="1"/>
  <c r="Y346" i="1"/>
  <c r="AF346" i="1"/>
  <c r="AL346" i="1" s="1"/>
  <c r="AC346" i="1"/>
  <c r="AB346" i="1"/>
  <c r="AG346" i="1"/>
  <c r="AA346" i="1"/>
  <c r="AD426" i="1"/>
  <c r="AK426" i="1" s="1"/>
  <c r="Z426" i="1"/>
  <c r="AC426" i="1"/>
  <c r="AE426" i="1"/>
  <c r="AG426" i="1"/>
  <c r="AA426" i="1"/>
  <c r="AF426" i="1"/>
  <c r="AL426" i="1" s="1"/>
  <c r="AB426" i="1"/>
  <c r="Y426" i="1"/>
  <c r="AE75" i="1"/>
  <c r="AA75" i="1"/>
  <c r="AC75" i="1"/>
  <c r="AF75" i="1"/>
  <c r="AL75" i="1" s="1"/>
  <c r="Y75" i="1"/>
  <c r="AD75" i="1"/>
  <c r="AK75" i="1" s="1"/>
  <c r="AB75" i="1"/>
  <c r="Z75" i="1"/>
  <c r="AG75" i="1"/>
  <c r="AD312" i="1"/>
  <c r="AK312" i="1" s="1"/>
  <c r="Z312" i="1"/>
  <c r="AE312" i="1"/>
  <c r="Y312" i="1"/>
  <c r="AC312" i="1"/>
  <c r="AF312" i="1"/>
  <c r="AL312" i="1" s="1"/>
  <c r="AG312" i="1"/>
  <c r="AB312" i="1"/>
  <c r="AA312" i="1"/>
  <c r="AE466" i="1"/>
  <c r="AA466" i="1"/>
  <c r="AG466" i="1"/>
  <c r="AB466" i="1"/>
  <c r="AF466" i="1"/>
  <c r="AL466" i="1" s="1"/>
  <c r="Z466" i="1"/>
  <c r="AC466" i="1"/>
  <c r="AD466" i="1"/>
  <c r="AK466" i="1" s="1"/>
  <c r="Y466" i="1"/>
  <c r="AD292" i="1"/>
  <c r="AK292" i="1" s="1"/>
  <c r="Z292" i="1"/>
  <c r="AF292" i="1"/>
  <c r="AL292" i="1" s="1"/>
  <c r="AA292" i="1"/>
  <c r="AE292" i="1"/>
  <c r="Y292" i="1"/>
  <c r="AB292" i="1"/>
  <c r="AC292" i="1"/>
  <c r="AG292" i="1"/>
  <c r="AG210" i="1"/>
  <c r="AC210" i="1"/>
  <c r="Y210" i="1"/>
  <c r="AF210" i="1"/>
  <c r="AL210" i="1" s="1"/>
  <c r="AA210" i="1"/>
  <c r="Z210" i="1"/>
  <c r="AE210" i="1"/>
  <c r="AB210" i="1"/>
  <c r="AD210" i="1"/>
  <c r="AK210" i="1" s="1"/>
  <c r="AD452" i="1"/>
  <c r="AK452" i="1" s="1"/>
  <c r="Z452" i="1"/>
  <c r="AF452" i="1"/>
  <c r="AL452" i="1" s="1"/>
  <c r="AA452" i="1"/>
  <c r="AB452" i="1"/>
  <c r="AG452" i="1"/>
  <c r="Y452" i="1"/>
  <c r="AC452" i="1"/>
  <c r="AE452" i="1"/>
  <c r="AE164" i="1"/>
  <c r="AA164" i="1"/>
  <c r="AF164" i="1"/>
  <c r="AL164" i="1" s="1"/>
  <c r="Z164" i="1"/>
  <c r="AD164" i="1"/>
  <c r="AK164" i="1" s="1"/>
  <c r="Y164" i="1"/>
  <c r="AC164" i="1"/>
  <c r="AB164" i="1"/>
  <c r="AG164" i="1"/>
  <c r="AE397" i="1"/>
  <c r="AA397" i="1"/>
  <c r="AD397" i="1"/>
  <c r="AK397" i="1" s="1"/>
  <c r="Y397" i="1"/>
  <c r="AB397" i="1"/>
  <c r="AF397" i="1"/>
  <c r="AL397" i="1" s="1"/>
  <c r="AC397" i="1"/>
  <c r="Z397" i="1"/>
  <c r="AG397" i="1"/>
  <c r="AF471" i="1"/>
  <c r="AL471" i="1" s="1"/>
  <c r="AB471" i="1"/>
  <c r="AC471" i="1"/>
  <c r="AG471" i="1"/>
  <c r="Z471" i="1"/>
  <c r="AD471" i="1"/>
  <c r="AK471" i="1" s="1"/>
  <c r="AE471" i="1"/>
  <c r="AA471" i="1"/>
  <c r="Y471" i="1"/>
  <c r="AE427" i="1"/>
  <c r="AA427" i="1"/>
  <c r="AD427" i="1"/>
  <c r="AK427" i="1" s="1"/>
  <c r="Y427" i="1"/>
  <c r="AB427" i="1"/>
  <c r="AC427" i="1"/>
  <c r="AG427" i="1"/>
  <c r="Z427" i="1"/>
  <c r="AF427" i="1"/>
  <c r="AL427" i="1" s="1"/>
  <c r="AG230" i="1"/>
  <c r="AC230" i="1"/>
  <c r="Y230" i="1"/>
  <c r="AF230" i="1"/>
  <c r="AL230" i="1" s="1"/>
  <c r="AA230" i="1"/>
  <c r="AE230" i="1"/>
  <c r="Z230" i="1"/>
  <c r="AB230" i="1"/>
  <c r="AD230" i="1"/>
  <c r="AK230" i="1" s="1"/>
  <c r="AF269" i="1"/>
  <c r="AL269" i="1" s="1"/>
  <c r="AB269" i="1"/>
  <c r="AE269" i="1"/>
  <c r="AA269" i="1"/>
  <c r="AG269" i="1"/>
  <c r="Y269" i="1"/>
  <c r="AC269" i="1"/>
  <c r="AD269" i="1"/>
  <c r="AK269" i="1" s="1"/>
  <c r="Z269" i="1"/>
  <c r="AF327" i="1"/>
  <c r="AL327" i="1" s="1"/>
  <c r="AB327" i="1"/>
  <c r="AD327" i="1"/>
  <c r="AK327" i="1" s="1"/>
  <c r="Y327" i="1"/>
  <c r="AC327" i="1"/>
  <c r="AG327" i="1"/>
  <c r="AE327" i="1"/>
  <c r="Z327" i="1"/>
  <c r="AA327" i="1"/>
  <c r="AD359" i="1"/>
  <c r="AK359" i="1" s="1"/>
  <c r="Z359" i="1"/>
  <c r="AF359" i="1"/>
  <c r="AL359" i="1" s="1"/>
  <c r="AA359" i="1"/>
  <c r="AE359" i="1"/>
  <c r="AC359" i="1"/>
  <c r="AB359" i="1"/>
  <c r="AG359" i="1"/>
  <c r="Y359" i="1"/>
  <c r="AE458" i="1"/>
  <c r="AA458" i="1"/>
  <c r="AC458" i="1"/>
  <c r="AG458" i="1"/>
  <c r="Z458" i="1"/>
  <c r="AD458" i="1"/>
  <c r="AK458" i="1" s="1"/>
  <c r="AB458" i="1"/>
  <c r="Y458" i="1"/>
  <c r="AF458" i="1"/>
  <c r="AL458" i="1" s="1"/>
  <c r="AE99" i="1"/>
  <c r="AA99" i="1"/>
  <c r="AC99" i="1"/>
  <c r="AF99" i="1"/>
  <c r="AL99" i="1" s="1"/>
  <c r="Y99" i="1"/>
  <c r="AG99" i="1"/>
  <c r="AD99" i="1"/>
  <c r="AK99" i="1" s="1"/>
  <c r="AB99" i="1"/>
  <c r="Z99" i="1"/>
  <c r="AE266" i="1"/>
  <c r="AA266" i="1"/>
  <c r="AD266" i="1"/>
  <c r="AK266" i="1" s="1"/>
  <c r="Z266" i="1"/>
  <c r="AB266" i="1"/>
  <c r="Y266" i="1"/>
  <c r="AF266" i="1"/>
  <c r="AL266" i="1" s="1"/>
  <c r="AG266" i="1"/>
  <c r="AC266" i="1"/>
  <c r="AG361" i="1"/>
  <c r="AC361" i="1"/>
  <c r="Y361" i="1"/>
  <c r="AD361" i="1"/>
  <c r="AK361" i="1" s="1"/>
  <c r="AE361" i="1"/>
  <c r="AB361" i="1"/>
  <c r="AA361" i="1"/>
  <c r="Z361" i="1"/>
  <c r="AF361" i="1"/>
  <c r="AL361" i="1" s="1"/>
  <c r="AE420" i="1"/>
  <c r="AA420" i="1"/>
  <c r="AF420" i="1"/>
  <c r="AL420" i="1" s="1"/>
  <c r="Z420" i="1"/>
  <c r="AD420" i="1"/>
  <c r="AK420" i="1" s="1"/>
  <c r="Y420" i="1"/>
  <c r="AG420" i="1"/>
  <c r="AB420" i="1"/>
  <c r="AC420" i="1"/>
  <c r="AE478" i="1"/>
  <c r="AA478" i="1"/>
  <c r="AC478" i="1"/>
  <c r="AB478" i="1"/>
  <c r="AG478" i="1"/>
  <c r="Z478" i="1"/>
  <c r="Y478" i="1"/>
  <c r="AD478" i="1"/>
  <c r="AK478" i="1" s="1"/>
  <c r="AF478" i="1"/>
  <c r="AL478" i="1" s="1"/>
  <c r="AG54" i="1"/>
  <c r="AC54" i="1"/>
  <c r="Y54" i="1"/>
  <c r="AE54" i="1"/>
  <c r="Z54" i="1"/>
  <c r="AB54" i="1"/>
  <c r="AA54" i="1"/>
  <c r="AF54" i="1"/>
  <c r="AL54" i="1" s="1"/>
  <c r="AD54" i="1"/>
  <c r="AK54" i="1" s="1"/>
  <c r="AE97" i="1"/>
  <c r="AA97" i="1"/>
  <c r="AD97" i="1"/>
  <c r="AK97" i="1" s="1"/>
  <c r="Z97" i="1"/>
  <c r="AF97" i="1"/>
  <c r="AL97" i="1" s="1"/>
  <c r="AB97" i="1"/>
  <c r="AG97" i="1"/>
  <c r="AC97" i="1"/>
  <c r="Y97" i="1"/>
  <c r="AD169" i="1"/>
  <c r="AK169" i="1" s="1"/>
  <c r="Z169" i="1"/>
  <c r="AC169" i="1"/>
  <c r="AF169" i="1"/>
  <c r="AL169" i="1" s="1"/>
  <c r="Y169" i="1"/>
  <c r="AE169" i="1"/>
  <c r="AA169" i="1"/>
  <c r="AG169" i="1"/>
  <c r="AB169" i="1"/>
  <c r="AE182" i="1"/>
  <c r="AA182" i="1"/>
  <c r="AD182" i="1"/>
  <c r="AK182" i="1" s="1"/>
  <c r="Y182" i="1"/>
  <c r="AF182" i="1"/>
  <c r="AL182" i="1" s="1"/>
  <c r="AG182" i="1"/>
  <c r="AC182" i="1"/>
  <c r="AB182" i="1"/>
  <c r="Z182" i="1"/>
  <c r="AG186" i="1"/>
  <c r="AC186" i="1"/>
  <c r="Y186" i="1"/>
  <c r="AE186" i="1"/>
  <c r="Z186" i="1"/>
  <c r="AA186" i="1"/>
  <c r="AF186" i="1"/>
  <c r="AL186" i="1" s="1"/>
  <c r="AB186" i="1"/>
  <c r="AD186" i="1"/>
  <c r="AK186" i="1" s="1"/>
  <c r="AF190" i="1"/>
  <c r="AL190" i="1" s="1"/>
  <c r="AB190" i="1"/>
  <c r="AD190" i="1"/>
  <c r="AK190" i="1" s="1"/>
  <c r="Y190" i="1"/>
  <c r="AG190" i="1"/>
  <c r="Z190" i="1"/>
  <c r="AC190" i="1"/>
  <c r="AA190" i="1"/>
  <c r="AE190" i="1"/>
  <c r="AF194" i="1"/>
  <c r="AL194" i="1" s="1"/>
  <c r="AB194" i="1"/>
  <c r="AD194" i="1"/>
  <c r="AK194" i="1" s="1"/>
  <c r="Y194" i="1"/>
  <c r="AA194" i="1"/>
  <c r="Z194" i="1"/>
  <c r="AG194" i="1"/>
  <c r="AE194" i="1"/>
  <c r="AC194" i="1"/>
  <c r="AD198" i="1"/>
  <c r="AK198" i="1" s="1"/>
  <c r="Z198" i="1"/>
  <c r="AG198" i="1"/>
  <c r="AB198" i="1"/>
  <c r="AF198" i="1"/>
  <c r="AL198" i="1" s="1"/>
  <c r="Y198" i="1"/>
  <c r="AC198" i="1"/>
  <c r="AE198" i="1"/>
  <c r="AA198" i="1"/>
  <c r="AF202" i="1"/>
  <c r="AL202" i="1" s="1"/>
  <c r="AB202" i="1"/>
  <c r="AE202" i="1"/>
  <c r="Z202" i="1"/>
  <c r="AC202" i="1"/>
  <c r="AD202" i="1"/>
  <c r="AK202" i="1" s="1"/>
  <c r="AA202" i="1"/>
  <c r="Y202" i="1"/>
  <c r="AG202" i="1"/>
  <c r="AG249" i="1"/>
  <c r="AC249" i="1"/>
  <c r="Y249" i="1"/>
  <c r="AE249" i="1"/>
  <c r="Z249" i="1"/>
  <c r="AD249" i="1"/>
  <c r="AK249" i="1" s="1"/>
  <c r="AB249" i="1"/>
  <c r="AA249" i="1"/>
  <c r="AF249" i="1"/>
  <c r="AL249" i="1" s="1"/>
  <c r="AD381" i="1"/>
  <c r="AK381" i="1" s="1"/>
  <c r="Z381" i="1"/>
  <c r="AC381" i="1"/>
  <c r="AE381" i="1"/>
  <c r="AA381" i="1"/>
  <c r="AG381" i="1"/>
  <c r="Y381" i="1"/>
  <c r="AB381" i="1"/>
  <c r="AF381" i="1"/>
  <c r="AL381" i="1" s="1"/>
  <c r="AD413" i="1"/>
  <c r="AK413" i="1" s="1"/>
  <c r="Z413" i="1"/>
  <c r="AF413" i="1"/>
  <c r="AL413" i="1" s="1"/>
  <c r="AA413" i="1"/>
  <c r="AG413" i="1"/>
  <c r="Y413" i="1"/>
  <c r="AE413" i="1"/>
  <c r="AB413" i="1"/>
  <c r="AC413" i="1"/>
  <c r="AE445" i="1"/>
  <c r="AA445" i="1"/>
  <c r="AC445" i="1"/>
  <c r="AG445" i="1"/>
  <c r="AB445" i="1"/>
  <c r="AF445" i="1"/>
  <c r="AL445" i="1" s="1"/>
  <c r="AD445" i="1"/>
  <c r="AK445" i="1" s="1"/>
  <c r="Y445" i="1"/>
  <c r="Z445" i="1"/>
  <c r="AD88" i="1"/>
  <c r="AK88" i="1" s="1"/>
  <c r="Z88" i="1"/>
  <c r="AC88" i="1"/>
  <c r="AE88" i="1"/>
  <c r="AB88" i="1"/>
  <c r="AF88" i="1"/>
  <c r="AL88" i="1" s="1"/>
  <c r="AA88" i="1"/>
  <c r="Y88" i="1"/>
  <c r="AG88" i="1"/>
  <c r="AD120" i="1"/>
  <c r="AK120" i="1" s="1"/>
  <c r="Z120" i="1"/>
  <c r="AC120" i="1"/>
  <c r="AG120" i="1"/>
  <c r="AB120" i="1"/>
  <c r="AE120" i="1"/>
  <c r="AA120" i="1"/>
  <c r="Y120" i="1"/>
  <c r="AF120" i="1"/>
  <c r="AL120" i="1" s="1"/>
  <c r="AE305" i="1"/>
  <c r="AA305" i="1"/>
  <c r="AC305" i="1"/>
  <c r="AF305" i="1"/>
  <c r="AL305" i="1" s="1"/>
  <c r="Y305" i="1"/>
  <c r="AB305" i="1"/>
  <c r="AG305" i="1"/>
  <c r="AD305" i="1"/>
  <c r="AK305" i="1" s="1"/>
  <c r="Z305" i="1"/>
  <c r="AG456" i="1"/>
  <c r="AC456" i="1"/>
  <c r="Y456" i="1"/>
  <c r="AF456" i="1"/>
  <c r="AL456" i="1" s="1"/>
  <c r="AB456" i="1"/>
  <c r="AD456" i="1"/>
  <c r="AK456" i="1" s="1"/>
  <c r="AE456" i="1"/>
  <c r="Z456" i="1"/>
  <c r="AA456" i="1"/>
  <c r="AD80" i="1"/>
  <c r="AK80" i="1" s="1"/>
  <c r="Z80" i="1"/>
  <c r="AE80" i="1"/>
  <c r="Y80" i="1"/>
  <c r="AC80" i="1"/>
  <c r="AG80" i="1"/>
  <c r="AA80" i="1"/>
  <c r="AF80" i="1"/>
  <c r="AL80" i="1" s="1"/>
  <c r="AB80" i="1"/>
  <c r="AG316" i="1"/>
  <c r="AC316" i="1"/>
  <c r="Y316" i="1"/>
  <c r="AE316" i="1"/>
  <c r="Z316" i="1"/>
  <c r="AD316" i="1"/>
  <c r="AK316" i="1" s="1"/>
  <c r="AF316" i="1"/>
  <c r="AL316" i="1" s="1"/>
  <c r="AA316" i="1"/>
  <c r="AB316" i="1"/>
  <c r="AG18" i="1"/>
  <c r="AC18" i="1"/>
  <c r="Y18" i="1"/>
  <c r="AD18" i="1"/>
  <c r="AK18" i="1" s="1"/>
  <c r="AF18" i="1"/>
  <c r="AL18" i="1" s="1"/>
  <c r="Z18" i="1"/>
  <c r="AB18" i="1"/>
  <c r="AE18" i="1"/>
  <c r="AA18" i="1"/>
  <c r="AD49" i="1"/>
  <c r="AK49" i="1" s="1"/>
  <c r="Z49" i="1"/>
  <c r="AF49" i="1"/>
  <c r="AL49" i="1" s="1"/>
  <c r="AA49" i="1"/>
  <c r="AE49" i="1"/>
  <c r="AG49" i="1"/>
  <c r="AC49" i="1"/>
  <c r="AB49" i="1"/>
  <c r="Y49" i="1"/>
  <c r="AG69" i="1"/>
  <c r="AC69" i="1"/>
  <c r="Y69" i="1"/>
  <c r="AD69" i="1"/>
  <c r="AK69" i="1" s="1"/>
  <c r="AB69" i="1"/>
  <c r="Z69" i="1"/>
  <c r="AF69" i="1"/>
  <c r="AL69" i="1" s="1"/>
  <c r="AA69" i="1"/>
  <c r="AE69" i="1"/>
  <c r="AE407" i="1"/>
  <c r="AA407" i="1"/>
  <c r="AG407" i="1"/>
  <c r="AB407" i="1"/>
  <c r="AF407" i="1"/>
  <c r="AL407" i="1" s="1"/>
  <c r="Z407" i="1"/>
  <c r="AC407" i="1"/>
  <c r="AD407" i="1"/>
  <c r="AK407" i="1" s="1"/>
  <c r="Y407" i="1"/>
  <c r="AE240" i="1"/>
  <c r="AA240" i="1"/>
  <c r="AD240" i="1"/>
  <c r="AK240" i="1" s="1"/>
  <c r="Y240" i="1"/>
  <c r="AF240" i="1"/>
  <c r="AL240" i="1" s="1"/>
  <c r="AC240" i="1"/>
  <c r="AB240" i="1"/>
  <c r="Z240" i="1"/>
  <c r="AG240" i="1"/>
  <c r="AF258" i="1"/>
  <c r="AL258" i="1" s="1"/>
  <c r="AB258" i="1"/>
  <c r="AD258" i="1"/>
  <c r="AK258" i="1" s="1"/>
  <c r="Y258" i="1"/>
  <c r="AA258" i="1"/>
  <c r="AG258" i="1"/>
  <c r="Z258" i="1"/>
  <c r="AE258" i="1"/>
  <c r="AC258" i="1"/>
  <c r="AG329" i="1"/>
  <c r="AC329" i="1"/>
  <c r="Y329" i="1"/>
  <c r="AE329" i="1"/>
  <c r="Z329" i="1"/>
  <c r="AB329" i="1"/>
  <c r="AF329" i="1"/>
  <c r="AL329" i="1" s="1"/>
  <c r="AD329" i="1"/>
  <c r="AK329" i="1" s="1"/>
  <c r="AA329" i="1"/>
  <c r="AE362" i="1"/>
  <c r="AA362" i="1"/>
  <c r="AD362" i="1"/>
  <c r="AK362" i="1" s="1"/>
  <c r="Y362" i="1"/>
  <c r="AF362" i="1"/>
  <c r="AL362" i="1" s="1"/>
  <c r="AB362" i="1"/>
  <c r="Z362" i="1"/>
  <c r="AG362" i="1"/>
  <c r="AC362" i="1"/>
  <c r="AD434" i="1"/>
  <c r="AK434" i="1" s="1"/>
  <c r="Z434" i="1"/>
  <c r="AF434" i="1"/>
  <c r="AL434" i="1" s="1"/>
  <c r="AA434" i="1"/>
  <c r="AE434" i="1"/>
  <c r="Y434" i="1"/>
  <c r="AG434" i="1"/>
  <c r="AB434" i="1"/>
  <c r="AC434" i="1"/>
  <c r="AG26" i="1"/>
  <c r="AC26" i="1"/>
  <c r="Y26" i="1"/>
  <c r="AD26" i="1"/>
  <c r="AK26" i="1" s="1"/>
  <c r="AB26" i="1"/>
  <c r="AE26" i="1"/>
  <c r="AA26" i="1"/>
  <c r="Z26" i="1"/>
  <c r="AF26" i="1"/>
  <c r="AL26" i="1" s="1"/>
  <c r="AE58" i="1"/>
  <c r="AA58" i="1"/>
  <c r="AD58" i="1"/>
  <c r="AK58" i="1" s="1"/>
  <c r="Y58" i="1"/>
  <c r="AG58" i="1"/>
  <c r="Z58" i="1"/>
  <c r="AB58" i="1"/>
  <c r="AF58" i="1"/>
  <c r="AL58" i="1" s="1"/>
  <c r="AC58" i="1"/>
  <c r="AF168" i="1"/>
  <c r="AL168" i="1" s="1"/>
  <c r="AB168" i="1"/>
  <c r="AE168" i="1"/>
  <c r="Z168" i="1"/>
  <c r="AD168" i="1"/>
  <c r="AK168" i="1" s="1"/>
  <c r="Y168" i="1"/>
  <c r="AG168" i="1"/>
  <c r="AA168" i="1"/>
  <c r="AC168" i="1"/>
  <c r="AE215" i="1"/>
  <c r="AA215" i="1"/>
  <c r="AD215" i="1"/>
  <c r="AK215" i="1" s="1"/>
  <c r="Y215" i="1"/>
  <c r="AC215" i="1"/>
  <c r="AF215" i="1"/>
  <c r="AL215" i="1" s="1"/>
  <c r="AB215" i="1"/>
  <c r="AG215" i="1"/>
  <c r="Z215" i="1"/>
  <c r="AE300" i="1"/>
  <c r="AA300" i="1"/>
  <c r="AC300" i="1"/>
  <c r="AG300" i="1"/>
  <c r="AB300" i="1"/>
  <c r="AF300" i="1"/>
  <c r="AL300" i="1" s="1"/>
  <c r="AD300" i="1"/>
  <c r="AK300" i="1" s="1"/>
  <c r="Y300" i="1"/>
  <c r="Z300" i="1"/>
  <c r="AG66" i="1"/>
  <c r="AC66" i="1"/>
  <c r="Y66" i="1"/>
  <c r="AF66" i="1"/>
  <c r="AL66" i="1" s="1"/>
  <c r="AA66" i="1"/>
  <c r="AE66" i="1"/>
  <c r="AD66" i="1"/>
  <c r="AK66" i="1" s="1"/>
  <c r="AB66" i="1"/>
  <c r="Z66" i="1"/>
  <c r="AE480" i="1"/>
  <c r="AC480" i="1"/>
  <c r="Y480" i="1"/>
  <c r="AG480" i="1"/>
  <c r="AB480" i="1"/>
  <c r="Z480" i="1"/>
  <c r="AD480" i="1"/>
  <c r="AK480" i="1" s="1"/>
  <c r="AF480" i="1"/>
  <c r="AL480" i="1" s="1"/>
  <c r="AA480" i="1"/>
  <c r="AD90" i="1"/>
  <c r="AK90" i="1" s="1"/>
  <c r="Z90" i="1"/>
  <c r="AC90" i="1"/>
  <c r="AG90" i="1"/>
  <c r="AB90" i="1"/>
  <c r="AF90" i="1"/>
  <c r="AL90" i="1" s="1"/>
  <c r="AE90" i="1"/>
  <c r="Y90" i="1"/>
  <c r="AA90" i="1"/>
  <c r="AE146" i="1"/>
  <c r="AA146" i="1"/>
  <c r="AF146" i="1"/>
  <c r="AL146" i="1" s="1"/>
  <c r="Z146" i="1"/>
  <c r="AB146" i="1"/>
  <c r="AC146" i="1"/>
  <c r="AD146" i="1"/>
  <c r="AK146" i="1" s="1"/>
  <c r="Y146" i="1"/>
  <c r="AG146" i="1"/>
  <c r="AG170" i="1"/>
  <c r="AC170" i="1"/>
  <c r="Y170" i="1"/>
  <c r="AF170" i="1"/>
  <c r="AL170" i="1" s="1"/>
  <c r="AA170" i="1"/>
  <c r="AE170" i="1"/>
  <c r="Z170" i="1"/>
  <c r="AB170" i="1"/>
  <c r="AD170" i="1"/>
  <c r="AK170" i="1" s="1"/>
  <c r="AG395" i="1"/>
  <c r="AC395" i="1"/>
  <c r="Y395" i="1"/>
  <c r="AB395" i="1"/>
  <c r="AF395" i="1"/>
  <c r="AL395" i="1" s="1"/>
  <c r="AA395" i="1"/>
  <c r="AD395" i="1"/>
  <c r="AK395" i="1" s="1"/>
  <c r="AE395" i="1"/>
  <c r="Z395" i="1"/>
  <c r="AF449" i="1"/>
  <c r="AL449" i="1" s="1"/>
  <c r="AB449" i="1"/>
  <c r="AE449" i="1"/>
  <c r="Z449" i="1"/>
  <c r="AA449" i="1"/>
  <c r="Y449" i="1"/>
  <c r="AG449" i="1"/>
  <c r="AD449" i="1"/>
  <c r="AK449" i="1" s="1"/>
  <c r="AC449" i="1"/>
  <c r="AF391" i="1"/>
  <c r="AL391" i="1" s="1"/>
  <c r="AB391" i="1"/>
  <c r="AD391" i="1"/>
  <c r="AK391" i="1" s="1"/>
  <c r="Y391" i="1"/>
  <c r="AC391" i="1"/>
  <c r="AA391" i="1"/>
  <c r="Z391" i="1"/>
  <c r="AE391" i="1"/>
  <c r="AG391" i="1"/>
  <c r="AG128" i="1"/>
  <c r="AC128" i="1"/>
  <c r="Y128" i="1"/>
  <c r="AF128" i="1"/>
  <c r="AL128" i="1" s="1"/>
  <c r="AA128" i="1"/>
  <c r="AE128" i="1"/>
  <c r="Z128" i="1"/>
  <c r="AB128" i="1"/>
  <c r="AD128" i="1"/>
  <c r="AK128" i="1" s="1"/>
  <c r="AF117" i="1"/>
  <c r="AL117" i="1" s="1"/>
  <c r="AB117" i="1"/>
  <c r="AE117" i="1"/>
  <c r="AA117" i="1"/>
  <c r="AG117" i="1"/>
  <c r="Y117" i="1"/>
  <c r="Z117" i="1"/>
  <c r="AD117" i="1"/>
  <c r="AK117" i="1" s="1"/>
  <c r="AC117" i="1"/>
  <c r="AG324" i="1"/>
  <c r="AC324" i="1"/>
  <c r="Y324" i="1"/>
  <c r="AB324" i="1"/>
  <c r="AA324" i="1"/>
  <c r="AF324" i="1"/>
  <c r="AL324" i="1" s="1"/>
  <c r="Z324" i="1"/>
  <c r="AE324" i="1"/>
  <c r="AD324" i="1"/>
  <c r="AK324" i="1" s="1"/>
  <c r="AD37" i="1"/>
  <c r="AK37" i="1" s="1"/>
  <c r="Z37" i="1"/>
  <c r="AG37" i="1"/>
  <c r="AB37" i="1"/>
  <c r="AE37" i="1"/>
  <c r="AC37" i="1"/>
  <c r="AA37" i="1"/>
  <c r="Y37" i="1"/>
  <c r="AF37" i="1"/>
  <c r="AL37" i="1" s="1"/>
  <c r="AG112" i="1"/>
  <c r="AC112" i="1"/>
  <c r="Y112" i="1"/>
  <c r="AF112" i="1"/>
  <c r="AL112" i="1" s="1"/>
  <c r="AA112" i="1"/>
  <c r="AB112" i="1"/>
  <c r="AD112" i="1"/>
  <c r="AK112" i="1" s="1"/>
  <c r="Z112" i="1"/>
  <c r="AE112" i="1"/>
  <c r="AE214" i="1"/>
  <c r="AA214" i="1"/>
  <c r="AC214" i="1"/>
  <c r="AG214" i="1"/>
  <c r="AB214" i="1"/>
  <c r="AD214" i="1"/>
  <c r="AK214" i="1" s="1"/>
  <c r="Z214" i="1"/>
  <c r="Y214" i="1"/>
  <c r="AF214" i="1"/>
  <c r="AL214" i="1" s="1"/>
  <c r="AF339" i="1"/>
  <c r="AL339" i="1" s="1"/>
  <c r="AB339" i="1"/>
  <c r="AC339" i="1"/>
  <c r="AD339" i="1"/>
  <c r="AK339" i="1" s="1"/>
  <c r="AG339" i="1"/>
  <c r="Z339" i="1"/>
  <c r="Y339" i="1"/>
  <c r="AA339" i="1"/>
  <c r="AE339" i="1"/>
  <c r="AG393" i="1"/>
  <c r="AC393" i="1"/>
  <c r="Y393" i="1"/>
  <c r="AB393" i="1"/>
  <c r="AF393" i="1"/>
  <c r="AL393" i="1" s="1"/>
  <c r="AA393" i="1"/>
  <c r="AE393" i="1"/>
  <c r="AD393" i="1"/>
  <c r="AK393" i="1" s="1"/>
  <c r="Z393" i="1"/>
  <c r="AD20" i="1"/>
  <c r="AK20" i="1" s="1"/>
  <c r="Z20" i="1"/>
  <c r="AG20" i="1"/>
  <c r="AC20" i="1"/>
  <c r="Y20" i="1"/>
  <c r="AE20" i="1"/>
  <c r="AA20" i="1"/>
  <c r="AF20" i="1"/>
  <c r="AL20" i="1" s="1"/>
  <c r="AB20" i="1"/>
  <c r="AE222" i="1"/>
  <c r="AA222" i="1"/>
  <c r="AD222" i="1"/>
  <c r="AK222" i="1" s="1"/>
  <c r="Y222" i="1"/>
  <c r="AG222" i="1"/>
  <c r="Z222" i="1"/>
  <c r="AF222" i="1"/>
  <c r="AL222" i="1" s="1"/>
  <c r="AC222" i="1"/>
  <c r="AB222" i="1"/>
  <c r="AG322" i="1"/>
  <c r="AC322" i="1"/>
  <c r="Y322" i="1"/>
  <c r="AD322" i="1"/>
  <c r="AK322" i="1" s="1"/>
  <c r="AB322" i="1"/>
  <c r="AF322" i="1"/>
  <c r="AL322" i="1" s="1"/>
  <c r="AE322" i="1"/>
  <c r="Z322" i="1"/>
  <c r="AA322" i="1"/>
  <c r="AG17" i="1"/>
  <c r="AC17" i="1"/>
  <c r="Y17" i="1"/>
  <c r="AB17" i="1"/>
  <c r="AE17" i="1"/>
  <c r="AD17" i="1"/>
  <c r="AK17" i="1" s="1"/>
  <c r="AF17" i="1"/>
  <c r="AL17" i="1" s="1"/>
  <c r="AA17" i="1"/>
  <c r="Z17" i="1"/>
  <c r="AF154" i="1"/>
  <c r="AL154" i="1" s="1"/>
  <c r="AB154" i="1"/>
  <c r="AD154" i="1"/>
  <c r="AK154" i="1" s="1"/>
  <c r="Y154" i="1"/>
  <c r="AC154" i="1"/>
  <c r="AE154" i="1"/>
  <c r="AA154" i="1"/>
  <c r="Z154" i="1"/>
  <c r="AG154" i="1"/>
  <c r="AF251" i="1"/>
  <c r="AL251" i="1" s="1"/>
  <c r="AB251" i="1"/>
  <c r="AD251" i="1"/>
  <c r="AK251" i="1" s="1"/>
  <c r="Y251" i="1"/>
  <c r="AC251" i="1"/>
  <c r="AE251" i="1"/>
  <c r="Z251" i="1"/>
  <c r="AG251" i="1"/>
  <c r="AA251" i="1"/>
  <c r="AE360" i="1"/>
  <c r="AA360" i="1"/>
  <c r="AF360" i="1"/>
  <c r="AL360" i="1" s="1"/>
  <c r="Z360" i="1"/>
  <c r="AC360" i="1"/>
  <c r="AB360" i="1"/>
  <c r="Y360" i="1"/>
  <c r="AG360" i="1"/>
  <c r="AD360" i="1"/>
  <c r="AK360" i="1" s="1"/>
  <c r="AE8" i="1"/>
  <c r="AA8" i="1"/>
  <c r="AG8" i="1"/>
  <c r="AB8" i="1"/>
  <c r="AF8" i="1"/>
  <c r="AL8" i="1" s="1"/>
  <c r="Z8" i="1"/>
  <c r="AC8" i="1"/>
  <c r="AD8" i="1"/>
  <c r="AK8" i="1" s="1"/>
  <c r="Y8" i="1"/>
  <c r="AF248" i="1"/>
  <c r="AL248" i="1" s="1"/>
  <c r="AB248" i="1"/>
  <c r="AG248" i="1"/>
  <c r="AA248" i="1"/>
  <c r="AE248" i="1"/>
  <c r="Y248" i="1"/>
  <c r="AD248" i="1"/>
  <c r="AK248" i="1" s="1"/>
  <c r="Z248" i="1"/>
  <c r="AC248" i="1"/>
  <c r="AF408" i="1"/>
  <c r="AL408" i="1" s="1"/>
  <c r="AB408" i="1"/>
  <c r="AD408" i="1"/>
  <c r="AK408" i="1" s="1"/>
  <c r="Y408" i="1"/>
  <c r="AC408" i="1"/>
  <c r="AA408" i="1"/>
  <c r="Z408" i="1"/>
  <c r="AE408" i="1"/>
  <c r="AG408" i="1"/>
  <c r="AG376" i="1"/>
  <c r="AC376" i="1"/>
  <c r="Y376" i="1"/>
  <c r="AF376" i="1"/>
  <c r="AL376" i="1" s="1"/>
  <c r="AA376" i="1"/>
  <c r="AE376" i="1"/>
  <c r="Z376" i="1"/>
  <c r="AB376" i="1"/>
  <c r="AD376" i="1"/>
  <c r="AK376" i="1" s="1"/>
  <c r="AD224" i="1"/>
  <c r="AK224" i="1" s="1"/>
  <c r="Z224" i="1"/>
  <c r="AE224" i="1"/>
  <c r="AG224" i="1"/>
  <c r="AA224" i="1"/>
  <c r="AB224" i="1"/>
  <c r="AF224" i="1"/>
  <c r="AL224" i="1" s="1"/>
  <c r="Y224" i="1"/>
  <c r="AC224" i="1"/>
  <c r="AF386" i="1"/>
  <c r="AL386" i="1" s="1"/>
  <c r="AB386" i="1"/>
  <c r="AC386" i="1"/>
  <c r="AD386" i="1"/>
  <c r="AK386" i="1" s="1"/>
  <c r="AA386" i="1"/>
  <c r="Z386" i="1"/>
  <c r="AG386" i="1"/>
  <c r="Y386" i="1"/>
  <c r="AE386" i="1"/>
  <c r="AD83" i="1"/>
  <c r="AK83" i="1" s="1"/>
  <c r="Z83" i="1"/>
  <c r="AE83" i="1"/>
  <c r="Y83" i="1"/>
  <c r="AG83" i="1"/>
  <c r="AA83" i="1"/>
  <c r="AF83" i="1"/>
  <c r="AL83" i="1" s="1"/>
  <c r="AB83" i="1"/>
  <c r="AC83" i="1"/>
  <c r="AE262" i="1"/>
  <c r="AA262" i="1"/>
  <c r="AG262" i="1"/>
  <c r="AB262" i="1"/>
  <c r="AC262" i="1"/>
  <c r="AF262" i="1"/>
  <c r="AL262" i="1" s="1"/>
  <c r="Y262" i="1"/>
  <c r="AD262" i="1"/>
  <c r="AK262" i="1" s="1"/>
  <c r="Z262" i="1"/>
  <c r="AF367" i="1"/>
  <c r="AL367" i="1" s="1"/>
  <c r="AB367" i="1"/>
  <c r="AG367" i="1"/>
  <c r="AA367" i="1"/>
  <c r="AE367" i="1"/>
  <c r="Y367" i="1"/>
  <c r="Z367" i="1"/>
  <c r="AD367" i="1"/>
  <c r="AK367" i="1" s="1"/>
  <c r="AC367" i="1"/>
  <c r="AG6" i="1"/>
  <c r="AC6" i="1"/>
  <c r="Y6" i="1"/>
  <c r="AD6" i="1"/>
  <c r="AK6" i="1" s="1"/>
  <c r="AB6" i="1"/>
  <c r="AE6" i="1"/>
  <c r="AF6" i="1"/>
  <c r="AL6" i="1" s="1"/>
  <c r="AA6" i="1"/>
  <c r="Z6" i="1"/>
  <c r="AF76" i="1"/>
  <c r="AL76" i="1" s="1"/>
  <c r="AB76" i="1"/>
  <c r="AE76" i="1"/>
  <c r="Z76" i="1"/>
  <c r="AA76" i="1"/>
  <c r="AG76" i="1"/>
  <c r="Y76" i="1"/>
  <c r="AC76" i="1"/>
  <c r="AD76" i="1"/>
  <c r="AK76" i="1" s="1"/>
  <c r="AE150" i="1"/>
  <c r="AA150" i="1"/>
  <c r="AD150" i="1"/>
  <c r="AK150" i="1" s="1"/>
  <c r="Y150" i="1"/>
  <c r="AC150" i="1"/>
  <c r="Z150" i="1"/>
  <c r="AB150" i="1"/>
  <c r="AG150" i="1"/>
  <c r="AF150" i="1"/>
  <c r="AL150" i="1" s="1"/>
  <c r="AG283" i="1"/>
  <c r="AC283" i="1"/>
  <c r="Y283" i="1"/>
  <c r="AB283" i="1"/>
  <c r="AA283" i="1"/>
  <c r="AF283" i="1"/>
  <c r="AL283" i="1" s="1"/>
  <c r="Z283" i="1"/>
  <c r="AE283" i="1"/>
  <c r="AD283" i="1"/>
  <c r="AK283" i="1" s="1"/>
  <c r="AD416" i="1"/>
  <c r="AK416" i="1" s="1"/>
  <c r="Z416" i="1"/>
  <c r="AE416" i="1"/>
  <c r="Y416" i="1"/>
  <c r="AC416" i="1"/>
  <c r="AB416" i="1"/>
  <c r="AA416" i="1"/>
  <c r="AF416" i="1"/>
  <c r="AL416" i="1" s="1"/>
  <c r="AG416" i="1"/>
  <c r="AD484" i="1"/>
  <c r="AK484" i="1" s="1"/>
  <c r="Z484" i="1"/>
  <c r="AG484" i="1"/>
  <c r="AB484" i="1"/>
  <c r="AA484" i="1"/>
  <c r="AE484" i="1"/>
  <c r="AC484" i="1"/>
  <c r="AF484" i="1"/>
  <c r="AL484" i="1" s="1"/>
  <c r="Y484" i="1"/>
  <c r="AG72" i="1"/>
  <c r="AC72" i="1"/>
  <c r="Y72" i="1"/>
  <c r="AD72" i="1"/>
  <c r="AK72" i="1" s="1"/>
  <c r="AA72" i="1"/>
  <c r="AF72" i="1"/>
  <c r="AL72" i="1" s="1"/>
  <c r="Z72" i="1"/>
  <c r="AE72" i="1"/>
  <c r="AB72" i="1"/>
  <c r="AE229" i="1"/>
  <c r="AA229" i="1"/>
  <c r="AD229" i="1"/>
  <c r="AK229" i="1" s="1"/>
  <c r="Y229" i="1"/>
  <c r="AF229" i="1"/>
  <c r="AL229" i="1" s="1"/>
  <c r="Z229" i="1"/>
  <c r="AC229" i="1"/>
  <c r="AB229" i="1"/>
  <c r="AG229" i="1"/>
  <c r="AD61" i="1"/>
  <c r="AK61" i="1" s="1"/>
  <c r="Z61" i="1"/>
  <c r="AG61" i="1"/>
  <c r="AB61" i="1"/>
  <c r="AF61" i="1"/>
  <c r="AL61" i="1" s="1"/>
  <c r="AA61" i="1"/>
  <c r="Y61" i="1"/>
  <c r="AC61" i="1"/>
  <c r="AE61" i="1"/>
  <c r="AE212" i="1"/>
  <c r="AA212" i="1"/>
  <c r="AF212" i="1"/>
  <c r="AL212" i="1" s="1"/>
  <c r="Z212" i="1"/>
  <c r="AD212" i="1"/>
  <c r="AK212" i="1" s="1"/>
  <c r="Y212" i="1"/>
  <c r="AG212" i="1"/>
  <c r="AB212" i="1"/>
  <c r="AC212" i="1"/>
  <c r="AG279" i="1"/>
  <c r="AC279" i="1"/>
  <c r="Y279" i="1"/>
  <c r="AE279" i="1"/>
  <c r="Z279" i="1"/>
  <c r="AB279" i="1"/>
  <c r="AA279" i="1"/>
  <c r="AF279" i="1"/>
  <c r="AL279" i="1" s="1"/>
  <c r="AD279" i="1"/>
  <c r="AK279" i="1" s="1"/>
  <c r="AE338" i="1"/>
  <c r="AA338" i="1"/>
  <c r="AD338" i="1"/>
  <c r="AK338" i="1" s="1"/>
  <c r="Y338" i="1"/>
  <c r="AG338" i="1"/>
  <c r="Z338" i="1"/>
  <c r="AF338" i="1"/>
  <c r="AL338" i="1" s="1"/>
  <c r="AC338" i="1"/>
  <c r="AB338" i="1"/>
  <c r="AF438" i="1"/>
  <c r="AL438" i="1" s="1"/>
  <c r="AB438" i="1"/>
  <c r="AD438" i="1"/>
  <c r="AK438" i="1" s="1"/>
  <c r="Y438" i="1"/>
  <c r="AC438" i="1"/>
  <c r="AE438" i="1"/>
  <c r="AG438" i="1"/>
  <c r="AA438" i="1"/>
  <c r="Z438" i="1"/>
  <c r="AG46" i="1"/>
  <c r="AC46" i="1"/>
  <c r="Y46" i="1"/>
  <c r="AB46" i="1"/>
  <c r="AF46" i="1"/>
  <c r="AL46" i="1" s="1"/>
  <c r="AA46" i="1"/>
  <c r="Z46" i="1"/>
  <c r="AE46" i="1"/>
  <c r="AD46" i="1"/>
  <c r="AK46" i="1" s="1"/>
  <c r="AD91" i="1"/>
  <c r="AK91" i="1" s="1"/>
  <c r="Z91" i="1"/>
  <c r="AG91" i="1"/>
  <c r="AC91" i="1"/>
  <c r="Y91" i="1"/>
  <c r="AA91" i="1"/>
  <c r="AE91" i="1"/>
  <c r="AF91" i="1"/>
  <c r="AL91" i="1" s="1"/>
  <c r="AB91" i="1"/>
  <c r="AF157" i="1"/>
  <c r="AL157" i="1" s="1"/>
  <c r="AB157" i="1"/>
  <c r="AE157" i="1"/>
  <c r="Z157" i="1"/>
  <c r="AC157" i="1"/>
  <c r="AA157" i="1"/>
  <c r="Y157" i="1"/>
  <c r="AD157" i="1"/>
  <c r="AK157" i="1" s="1"/>
  <c r="AG157" i="1"/>
  <c r="AF277" i="1"/>
  <c r="AL277" i="1" s="1"/>
  <c r="AB277" i="1"/>
  <c r="AE277" i="1"/>
  <c r="Z277" i="1"/>
  <c r="AD277" i="1"/>
  <c r="AK277" i="1" s="1"/>
  <c r="Y277" i="1"/>
  <c r="AC277" i="1"/>
  <c r="AA277" i="1"/>
  <c r="AG277" i="1"/>
  <c r="AG487" i="1"/>
  <c r="AC487" i="1"/>
  <c r="Y487" i="1"/>
  <c r="AF487" i="1"/>
  <c r="AL487" i="1" s="1"/>
  <c r="AA487" i="1"/>
  <c r="AB487" i="1"/>
  <c r="AD487" i="1"/>
  <c r="AK487" i="1" s="1"/>
  <c r="Z487" i="1"/>
  <c r="AE487" i="1"/>
  <c r="AG354" i="1"/>
  <c r="AC354" i="1"/>
  <c r="Y354" i="1"/>
  <c r="AF354" i="1"/>
  <c r="AL354" i="1" s="1"/>
  <c r="AA354" i="1"/>
  <c r="AD354" i="1"/>
  <c r="AK354" i="1" s="1"/>
  <c r="AE354" i="1"/>
  <c r="AB354" i="1"/>
  <c r="Z354" i="1"/>
  <c r="AG382" i="1"/>
  <c r="AC382" i="1"/>
  <c r="Y382" i="1"/>
  <c r="AB382" i="1"/>
  <c r="AF382" i="1"/>
  <c r="AL382" i="1" s="1"/>
  <c r="AA382" i="1"/>
  <c r="Z382" i="1"/>
  <c r="AD382" i="1"/>
  <c r="AK382" i="1" s="1"/>
  <c r="AE382" i="1"/>
  <c r="AE35" i="1"/>
  <c r="AA35" i="1"/>
  <c r="AF35" i="1"/>
  <c r="AL35" i="1" s="1"/>
  <c r="Z35" i="1"/>
  <c r="AD35" i="1"/>
  <c r="AK35" i="1" s="1"/>
  <c r="Y35" i="1"/>
  <c r="AG35" i="1"/>
  <c r="AB35" i="1"/>
  <c r="AC35" i="1"/>
  <c r="AG175" i="1"/>
  <c r="AC175" i="1"/>
  <c r="Y175" i="1"/>
  <c r="AF175" i="1"/>
  <c r="AL175" i="1" s="1"/>
  <c r="AB175" i="1"/>
  <c r="Z175" i="1"/>
  <c r="AA175" i="1"/>
  <c r="AE175" i="1"/>
  <c r="AD175" i="1"/>
  <c r="AK175" i="1" s="1"/>
  <c r="AD347" i="1"/>
  <c r="AK347" i="1" s="1"/>
  <c r="Z347" i="1"/>
  <c r="AF347" i="1"/>
  <c r="AL347" i="1" s="1"/>
  <c r="AA347" i="1"/>
  <c r="AE347" i="1"/>
  <c r="Y347" i="1"/>
  <c r="AB347" i="1"/>
  <c r="AC347" i="1"/>
  <c r="AG347" i="1"/>
  <c r="AG384" i="1"/>
  <c r="AC384" i="1"/>
  <c r="Y384" i="1"/>
  <c r="AD384" i="1"/>
  <c r="AK384" i="1" s="1"/>
  <c r="AE384" i="1"/>
  <c r="AA384" i="1"/>
  <c r="Z384" i="1"/>
  <c r="AF384" i="1"/>
  <c r="AL384" i="1" s="1"/>
  <c r="AB384" i="1"/>
  <c r="AF462" i="1"/>
  <c r="AL462" i="1" s="1"/>
  <c r="AB462" i="1"/>
  <c r="AD462" i="1"/>
  <c r="AK462" i="1" s="1"/>
  <c r="Y462" i="1"/>
  <c r="AC462" i="1"/>
  <c r="Z462" i="1"/>
  <c r="AG462" i="1"/>
  <c r="AE462" i="1"/>
  <c r="AA462" i="1"/>
  <c r="AF27" i="1"/>
  <c r="AL27" i="1" s="1"/>
  <c r="AB27" i="1"/>
  <c r="AG27" i="1"/>
  <c r="AA27" i="1"/>
  <c r="AE27" i="1"/>
  <c r="Z27" i="1"/>
  <c r="AC27" i="1"/>
  <c r="Y27" i="1"/>
  <c r="AD27" i="1"/>
  <c r="AK27" i="1" s="1"/>
  <c r="AF79" i="1"/>
  <c r="AL79" i="1" s="1"/>
  <c r="AB79" i="1"/>
  <c r="AG79" i="1"/>
  <c r="AA79" i="1"/>
  <c r="Z79" i="1"/>
  <c r="AE79" i="1"/>
  <c r="Y79" i="1"/>
  <c r="AD79" i="1"/>
  <c r="AK79" i="1" s="1"/>
  <c r="AC79" i="1"/>
  <c r="AG250" i="1"/>
  <c r="AC250" i="1"/>
  <c r="Y250" i="1"/>
  <c r="AE250" i="1"/>
  <c r="Z250" i="1"/>
  <c r="AD250" i="1"/>
  <c r="AK250" i="1" s="1"/>
  <c r="AA250" i="1"/>
  <c r="AB250" i="1"/>
  <c r="AF250" i="1"/>
  <c r="AL250" i="1" s="1"/>
  <c r="AD281" i="1"/>
  <c r="AK281" i="1" s="1"/>
  <c r="Z281" i="1"/>
  <c r="AG281" i="1"/>
  <c r="AB281" i="1"/>
  <c r="AF281" i="1"/>
  <c r="AL281" i="1" s="1"/>
  <c r="AA281" i="1"/>
  <c r="AC281" i="1"/>
  <c r="Y281" i="1"/>
  <c r="AE281" i="1"/>
  <c r="AG325" i="1"/>
  <c r="AC325" i="1"/>
  <c r="Y325" i="1"/>
  <c r="AF325" i="1"/>
  <c r="AL325" i="1" s="1"/>
  <c r="AA325" i="1"/>
  <c r="AE325" i="1"/>
  <c r="AD325" i="1"/>
  <c r="AK325" i="1" s="1"/>
  <c r="Z325" i="1"/>
  <c r="AB325" i="1"/>
  <c r="AF349" i="1"/>
  <c r="AL349" i="1" s="1"/>
  <c r="AB349" i="1"/>
  <c r="AE349" i="1"/>
  <c r="Z349" i="1"/>
  <c r="AD349" i="1"/>
  <c r="AK349" i="1" s="1"/>
  <c r="Y349" i="1"/>
  <c r="AA349" i="1"/>
  <c r="AC349" i="1"/>
  <c r="AG349" i="1"/>
  <c r="AE10" i="1"/>
  <c r="AA10" i="1"/>
  <c r="AG10" i="1"/>
  <c r="AB10" i="1"/>
  <c r="AF10" i="1"/>
  <c r="AL10" i="1" s="1"/>
  <c r="Y10" i="1"/>
  <c r="AD10" i="1"/>
  <c r="AK10" i="1" s="1"/>
  <c r="AC10" i="1"/>
  <c r="Z10" i="1"/>
  <c r="AE129" i="1"/>
  <c r="AA129" i="1"/>
  <c r="AD129" i="1"/>
  <c r="AK129" i="1" s="1"/>
  <c r="Y129" i="1"/>
  <c r="AB129" i="1"/>
  <c r="AG129" i="1"/>
  <c r="Z129" i="1"/>
  <c r="AF129" i="1"/>
  <c r="AL129" i="1" s="1"/>
  <c r="AC129" i="1"/>
  <c r="AG299" i="1"/>
  <c r="AC299" i="1"/>
  <c r="Y299" i="1"/>
  <c r="AD299" i="1"/>
  <c r="AK299" i="1" s="1"/>
  <c r="AB299" i="1"/>
  <c r="Z299" i="1"/>
  <c r="AA299" i="1"/>
  <c r="AF299" i="1"/>
  <c r="AL299" i="1" s="1"/>
  <c r="AE299" i="1"/>
  <c r="AD41" i="1"/>
  <c r="AK41" i="1" s="1"/>
  <c r="Z41" i="1"/>
  <c r="AE41" i="1"/>
  <c r="Y41" i="1"/>
  <c r="AG41" i="1"/>
  <c r="AA41" i="1"/>
  <c r="AC41" i="1"/>
  <c r="AB41" i="1"/>
  <c r="AF41" i="1"/>
  <c r="AL41" i="1" s="1"/>
  <c r="AD272" i="1"/>
  <c r="AK272" i="1" s="1"/>
  <c r="Z272" i="1"/>
  <c r="AC272" i="1"/>
  <c r="AG272" i="1"/>
  <c r="AB272" i="1"/>
  <c r="AF272" i="1"/>
  <c r="AL272" i="1" s="1"/>
  <c r="AE272" i="1"/>
  <c r="Y272" i="1"/>
  <c r="AA272" i="1"/>
  <c r="AG379" i="1"/>
  <c r="AC379" i="1"/>
  <c r="Y379" i="1"/>
  <c r="AF379" i="1"/>
  <c r="AL379" i="1" s="1"/>
  <c r="AA379" i="1"/>
  <c r="Z379" i="1"/>
  <c r="AB379" i="1"/>
  <c r="AD379" i="1"/>
  <c r="AK379" i="1" s="1"/>
  <c r="AE379" i="1"/>
  <c r="AG463" i="1"/>
  <c r="AC463" i="1"/>
  <c r="Y463" i="1"/>
  <c r="AF463" i="1"/>
  <c r="AL463" i="1" s="1"/>
  <c r="AA463" i="1"/>
  <c r="AE463" i="1"/>
  <c r="AD463" i="1"/>
  <c r="AK463" i="1" s="1"/>
  <c r="Z463" i="1"/>
  <c r="AB463" i="1"/>
  <c r="AG143" i="1"/>
  <c r="AC143" i="1"/>
  <c r="Y143" i="1"/>
  <c r="AD143" i="1"/>
  <c r="AK143" i="1" s="1"/>
  <c r="AB143" i="1"/>
  <c r="AF143" i="1"/>
  <c r="AL143" i="1" s="1"/>
  <c r="AE143" i="1"/>
  <c r="Z143" i="1"/>
  <c r="AA143" i="1"/>
  <c r="AD241" i="1"/>
  <c r="AK241" i="1" s="1"/>
  <c r="Z241" i="1"/>
  <c r="AC241" i="1"/>
  <c r="AG241" i="1"/>
  <c r="AB241" i="1"/>
  <c r="AE241" i="1"/>
  <c r="Y241" i="1"/>
  <c r="AA241" i="1"/>
  <c r="AF241" i="1"/>
  <c r="AL241" i="1" s="1"/>
  <c r="AF317" i="1"/>
  <c r="AL317" i="1" s="1"/>
  <c r="AB317" i="1"/>
  <c r="AD317" i="1"/>
  <c r="AK317" i="1" s="1"/>
  <c r="Y317" i="1"/>
  <c r="AC317" i="1"/>
  <c r="Z317" i="1"/>
  <c r="AG317" i="1"/>
  <c r="AE317" i="1"/>
  <c r="AA317" i="1"/>
  <c r="AE398" i="1"/>
  <c r="AA398" i="1"/>
  <c r="AC398" i="1"/>
  <c r="AG398" i="1"/>
  <c r="AB398" i="1"/>
  <c r="Y398" i="1"/>
  <c r="AD398" i="1"/>
  <c r="AK398" i="1" s="1"/>
  <c r="Z398" i="1"/>
  <c r="AF398" i="1"/>
  <c r="AL398" i="1" s="1"/>
  <c r="AG493" i="1"/>
  <c r="AC493" i="1"/>
  <c r="Y493" i="1"/>
  <c r="AD493" i="1"/>
  <c r="AK493" i="1" s="1"/>
  <c r="AE493" i="1"/>
  <c r="AB493" i="1"/>
  <c r="Z493" i="1"/>
  <c r="AF493" i="1"/>
  <c r="AL493" i="1" s="1"/>
  <c r="AA493" i="1"/>
  <c r="AF11" i="1"/>
  <c r="AL11" i="1" s="1"/>
  <c r="AB11" i="1"/>
  <c r="AC11" i="1"/>
  <c r="AD11" i="1"/>
  <c r="AK11" i="1" s="1"/>
  <c r="Y11" i="1"/>
  <c r="AA11" i="1"/>
  <c r="AG11" i="1"/>
  <c r="Z11" i="1"/>
  <c r="AE11" i="1"/>
  <c r="AF234" i="1"/>
  <c r="AL234" i="1" s="1"/>
  <c r="AB234" i="1"/>
  <c r="AG234" i="1"/>
  <c r="AA234" i="1"/>
  <c r="AD234" i="1"/>
  <c r="AK234" i="1" s="1"/>
  <c r="AC234" i="1"/>
  <c r="AE234" i="1"/>
  <c r="Y234" i="1"/>
  <c r="Z234" i="1"/>
  <c r="AD289" i="1"/>
  <c r="AK289" i="1" s="1"/>
  <c r="Z289" i="1"/>
  <c r="AE289" i="1"/>
  <c r="Y289" i="1"/>
  <c r="AC289" i="1"/>
  <c r="AF289" i="1"/>
  <c r="AL289" i="1" s="1"/>
  <c r="AB289" i="1"/>
  <c r="AG289" i="1"/>
  <c r="AA289" i="1"/>
  <c r="AF430" i="1"/>
  <c r="AL430" i="1" s="1"/>
  <c r="AB430" i="1"/>
  <c r="AC430" i="1"/>
  <c r="AE430" i="1"/>
  <c r="Y430" i="1"/>
  <c r="AA430" i="1"/>
  <c r="Z430" i="1"/>
  <c r="AG430" i="1"/>
  <c r="AD430" i="1"/>
  <c r="AK430" i="1" s="1"/>
  <c r="AE440" i="1"/>
  <c r="AA440" i="1"/>
  <c r="AD440" i="1"/>
  <c r="AK440" i="1" s="1"/>
  <c r="Y440" i="1"/>
  <c r="AC440" i="1"/>
  <c r="Z440" i="1"/>
  <c r="AG440" i="1"/>
  <c r="AF440" i="1"/>
  <c r="AL440" i="1" s="1"/>
  <c r="AB440" i="1"/>
  <c r="AF390" i="1"/>
  <c r="AL390" i="1" s="1"/>
  <c r="AB390" i="1"/>
  <c r="AE390" i="1"/>
  <c r="AA390" i="1"/>
  <c r="AC390" i="1"/>
  <c r="AG390" i="1"/>
  <c r="Z390" i="1"/>
  <c r="AD390" i="1"/>
  <c r="AK390" i="1" s="1"/>
  <c r="Y390" i="1"/>
  <c r="AD464" i="1"/>
  <c r="AK464" i="1" s="1"/>
  <c r="Z464" i="1"/>
  <c r="AE464" i="1"/>
  <c r="Y464" i="1"/>
  <c r="AC464" i="1"/>
  <c r="AB464" i="1"/>
  <c r="AA464" i="1"/>
  <c r="AF464" i="1"/>
  <c r="AL464" i="1" s="1"/>
  <c r="AG464" i="1"/>
  <c r="AF130" i="1"/>
  <c r="AL130" i="1" s="1"/>
  <c r="AB130" i="1"/>
  <c r="AG130" i="1"/>
  <c r="AA130" i="1"/>
  <c r="AC130" i="1"/>
  <c r="AE130" i="1"/>
  <c r="AD130" i="1"/>
  <c r="AK130" i="1" s="1"/>
  <c r="Z130" i="1"/>
  <c r="Y130" i="1"/>
  <c r="AE297" i="1"/>
  <c r="AA297" i="1"/>
  <c r="AF297" i="1"/>
  <c r="AL297" i="1" s="1"/>
  <c r="Z297" i="1"/>
  <c r="AB297" i="1"/>
  <c r="AG297" i="1"/>
  <c r="Y297" i="1"/>
  <c r="AC297" i="1"/>
  <c r="AD297" i="1"/>
  <c r="AK297" i="1" s="1"/>
  <c r="AG363" i="1"/>
  <c r="AC363" i="1"/>
  <c r="Y363" i="1"/>
  <c r="AE363" i="1"/>
  <c r="Z363" i="1"/>
  <c r="AD363" i="1"/>
  <c r="AK363" i="1" s="1"/>
  <c r="AF363" i="1"/>
  <c r="AL363" i="1" s="1"/>
  <c r="AB363" i="1"/>
  <c r="AA363" i="1"/>
  <c r="AD431" i="1"/>
  <c r="AK431" i="1" s="1"/>
  <c r="Z431" i="1"/>
  <c r="AG431" i="1"/>
  <c r="AB431" i="1"/>
  <c r="AA431" i="1"/>
  <c r="AF431" i="1"/>
  <c r="AL431" i="1" s="1"/>
  <c r="Y431" i="1"/>
  <c r="AE431" i="1"/>
  <c r="AC431" i="1"/>
  <c r="AF488" i="1"/>
  <c r="AL488" i="1" s="1"/>
  <c r="AB488" i="1"/>
  <c r="AE488" i="1"/>
  <c r="Z488" i="1"/>
  <c r="AA488" i="1"/>
  <c r="AG488" i="1"/>
  <c r="Y488" i="1"/>
  <c r="AD488" i="1"/>
  <c r="AK488" i="1" s="1"/>
  <c r="AC488" i="1"/>
  <c r="AE62" i="1"/>
  <c r="AA62" i="1"/>
  <c r="AG62" i="1"/>
  <c r="AB62" i="1"/>
  <c r="AF62" i="1"/>
  <c r="AL62" i="1" s="1"/>
  <c r="Z62" i="1"/>
  <c r="AD62" i="1"/>
  <c r="AK62" i="1" s="1"/>
  <c r="AC62" i="1"/>
  <c r="Y62" i="1"/>
  <c r="AF121" i="1"/>
  <c r="AL121" i="1" s="1"/>
  <c r="AB121" i="1"/>
  <c r="AC121" i="1"/>
  <c r="AG121" i="1"/>
  <c r="AA121" i="1"/>
  <c r="AD121" i="1"/>
  <c r="AK121" i="1" s="1"/>
  <c r="Z121" i="1"/>
  <c r="Y121" i="1"/>
  <c r="AE121" i="1"/>
  <c r="AG179" i="1"/>
  <c r="AC179" i="1"/>
  <c r="Y179" i="1"/>
  <c r="AF179" i="1"/>
  <c r="AL179" i="1" s="1"/>
  <c r="AA179" i="1"/>
  <c r="AB179" i="1"/>
  <c r="AE179" i="1"/>
  <c r="AD179" i="1"/>
  <c r="AK179" i="1" s="1"/>
  <c r="Z179" i="1"/>
  <c r="AF183" i="1"/>
  <c r="AL183" i="1" s="1"/>
  <c r="AB183" i="1"/>
  <c r="AD183" i="1"/>
  <c r="AK183" i="1" s="1"/>
  <c r="Y183" i="1"/>
  <c r="AC183" i="1"/>
  <c r="AG183" i="1"/>
  <c r="AE183" i="1"/>
  <c r="Z183" i="1"/>
  <c r="AA183" i="1"/>
  <c r="AD187" i="1"/>
  <c r="AK187" i="1" s="1"/>
  <c r="Z187" i="1"/>
  <c r="AF187" i="1"/>
  <c r="AL187" i="1" s="1"/>
  <c r="AA187" i="1"/>
  <c r="AC187" i="1"/>
  <c r="AG187" i="1"/>
  <c r="AE187" i="1"/>
  <c r="AB187" i="1"/>
  <c r="Y187" i="1"/>
  <c r="AE191" i="1"/>
  <c r="AA191" i="1"/>
  <c r="AD191" i="1"/>
  <c r="AK191" i="1" s="1"/>
  <c r="Y191" i="1"/>
  <c r="AG191" i="1"/>
  <c r="Z191" i="1"/>
  <c r="AF191" i="1"/>
  <c r="AL191" i="1" s="1"/>
  <c r="AC191" i="1"/>
  <c r="AB191" i="1"/>
  <c r="AE195" i="1"/>
  <c r="AA195" i="1"/>
  <c r="AG195" i="1"/>
  <c r="AB195" i="1"/>
  <c r="Z195" i="1"/>
  <c r="AD195" i="1"/>
  <c r="AK195" i="1" s="1"/>
  <c r="AF195" i="1"/>
  <c r="AL195" i="1" s="1"/>
  <c r="AC195" i="1"/>
  <c r="Y195" i="1"/>
  <c r="AF199" i="1"/>
  <c r="AL199" i="1" s="1"/>
  <c r="AB199" i="1"/>
  <c r="AE199" i="1"/>
  <c r="Z199" i="1"/>
  <c r="AG199" i="1"/>
  <c r="Y199" i="1"/>
  <c r="AA199" i="1"/>
  <c r="AD199" i="1"/>
  <c r="AK199" i="1" s="1"/>
  <c r="AC199" i="1"/>
  <c r="AE213" i="1"/>
  <c r="AA213" i="1"/>
  <c r="AG213" i="1"/>
  <c r="AB213" i="1"/>
  <c r="Z213" i="1"/>
  <c r="AC213" i="1"/>
  <c r="Y213" i="1"/>
  <c r="AD213" i="1"/>
  <c r="AK213" i="1" s="1"/>
  <c r="AF213" i="1"/>
  <c r="AL213" i="1" s="1"/>
  <c r="AD351" i="1"/>
  <c r="AK351" i="1" s="1"/>
  <c r="Z351" i="1"/>
  <c r="AG351" i="1"/>
  <c r="AB351" i="1"/>
  <c r="AF351" i="1"/>
  <c r="AL351" i="1" s="1"/>
  <c r="AA351" i="1"/>
  <c r="AC351" i="1"/>
  <c r="AE351" i="1"/>
  <c r="Y351" i="1"/>
  <c r="AD402" i="1"/>
  <c r="AK402" i="1" s="1"/>
  <c r="Z402" i="1"/>
  <c r="AC402" i="1"/>
  <c r="AE402" i="1"/>
  <c r="AF402" i="1"/>
  <c r="AL402" i="1" s="1"/>
  <c r="AB402" i="1"/>
  <c r="AG402" i="1"/>
  <c r="AA402" i="1"/>
  <c r="Y402" i="1"/>
  <c r="AE418" i="1"/>
  <c r="AA418" i="1"/>
  <c r="AF418" i="1"/>
  <c r="AL418" i="1" s="1"/>
  <c r="Z418" i="1"/>
  <c r="AD418" i="1"/>
  <c r="AK418" i="1" s="1"/>
  <c r="Y418" i="1"/>
  <c r="AG418" i="1"/>
  <c r="AB418" i="1"/>
  <c r="AC418" i="1"/>
  <c r="AD459" i="1"/>
  <c r="AK459" i="1" s="1"/>
  <c r="Z459" i="1"/>
  <c r="AC459" i="1"/>
  <c r="AG459" i="1"/>
  <c r="AB459" i="1"/>
  <c r="Y459" i="1"/>
  <c r="AF459" i="1"/>
  <c r="AL459" i="1" s="1"/>
  <c r="AA459" i="1"/>
  <c r="AE459" i="1"/>
  <c r="AG142" i="1"/>
  <c r="AC142" i="1"/>
  <c r="Y142" i="1"/>
  <c r="AE142" i="1"/>
  <c r="Z142" i="1"/>
  <c r="AB142" i="1"/>
  <c r="AD142" i="1"/>
  <c r="AK142" i="1" s="1"/>
  <c r="AF142" i="1"/>
  <c r="AL142" i="1" s="1"/>
  <c r="AA142" i="1"/>
  <c r="AF122" i="1"/>
  <c r="AL122" i="1" s="1"/>
  <c r="AB122" i="1"/>
  <c r="AC122" i="1"/>
  <c r="AA122" i="1"/>
  <c r="AE122" i="1"/>
  <c r="AD122" i="1"/>
  <c r="AK122" i="1" s="1"/>
  <c r="Z122" i="1"/>
  <c r="AG122" i="1"/>
  <c r="Y122" i="1"/>
  <c r="AE435" i="1"/>
  <c r="AA435" i="1"/>
  <c r="AC435" i="1"/>
  <c r="AG435" i="1"/>
  <c r="Z435" i="1"/>
  <c r="AF435" i="1"/>
  <c r="AL435" i="1" s="1"/>
  <c r="AD435" i="1"/>
  <c r="AK435" i="1" s="1"/>
  <c r="AB435" i="1"/>
  <c r="Y435" i="1"/>
  <c r="AF25" i="1"/>
  <c r="AL25" i="1" s="1"/>
  <c r="AB25" i="1"/>
  <c r="AC25" i="1"/>
  <c r="AA25" i="1"/>
  <c r="AG25" i="1"/>
  <c r="Z25" i="1"/>
  <c r="AE25" i="1"/>
  <c r="Y25" i="1"/>
  <c r="AD25" i="1"/>
  <c r="AK25" i="1" s="1"/>
  <c r="AG12" i="1"/>
  <c r="AC12" i="1"/>
  <c r="Y12" i="1"/>
  <c r="AE12" i="1"/>
  <c r="Z12" i="1"/>
  <c r="AD12" i="1"/>
  <c r="AK12" i="1" s="1"/>
  <c r="AF12" i="1"/>
  <c r="AL12" i="1" s="1"/>
  <c r="AA12" i="1"/>
  <c r="AB12" i="1"/>
  <c r="AE63" i="1"/>
  <c r="AA63" i="1"/>
  <c r="AG63" i="1"/>
  <c r="AB63" i="1"/>
  <c r="Z63" i="1"/>
  <c r="AF63" i="1"/>
  <c r="AL63" i="1" s="1"/>
  <c r="Y63" i="1"/>
  <c r="AD63" i="1"/>
  <c r="AK63" i="1" s="1"/>
  <c r="AC63" i="1"/>
  <c r="AE178" i="1"/>
  <c r="AA178" i="1"/>
  <c r="AD178" i="1"/>
  <c r="AK178" i="1" s="1"/>
  <c r="Y178" i="1"/>
  <c r="AC178" i="1"/>
  <c r="AG178" i="1"/>
  <c r="AF178" i="1"/>
  <c r="AL178" i="1" s="1"/>
  <c r="Z178" i="1"/>
  <c r="AB178" i="1"/>
  <c r="AF256" i="1"/>
  <c r="AL256" i="1" s="1"/>
  <c r="AB256" i="1"/>
  <c r="AC256" i="1"/>
  <c r="AG256" i="1"/>
  <c r="AA256" i="1"/>
  <c r="AE256" i="1"/>
  <c r="AD256" i="1"/>
  <c r="AK256" i="1" s="1"/>
  <c r="Y256" i="1"/>
  <c r="Z256" i="1"/>
  <c r="AD342" i="1"/>
  <c r="AK342" i="1" s="1"/>
  <c r="Z342" i="1"/>
  <c r="AE342" i="1"/>
  <c r="Y342" i="1"/>
  <c r="AC342" i="1"/>
  <c r="AG342" i="1"/>
  <c r="AF342" i="1"/>
  <c r="AL342" i="1" s="1"/>
  <c r="AA342" i="1"/>
  <c r="AB342" i="1"/>
  <c r="AE14" i="1"/>
  <c r="AA14" i="1"/>
  <c r="AC14" i="1"/>
  <c r="AF14" i="1"/>
  <c r="AL14" i="1" s="1"/>
  <c r="Y14" i="1"/>
  <c r="AB14" i="1"/>
  <c r="Z14" i="1"/>
  <c r="AG14" i="1"/>
  <c r="AD14" i="1"/>
  <c r="AK14" i="1" s="1"/>
  <c r="AG57" i="1"/>
  <c r="AC57" i="1"/>
  <c r="Y57" i="1"/>
  <c r="AB57" i="1"/>
  <c r="AF57" i="1"/>
  <c r="AL57" i="1" s="1"/>
  <c r="AA57" i="1"/>
  <c r="AE57" i="1"/>
  <c r="AD57" i="1"/>
  <c r="AK57" i="1" s="1"/>
  <c r="Z57" i="1"/>
  <c r="AD211" i="1"/>
  <c r="AK211" i="1" s="1"/>
  <c r="Z211" i="1"/>
  <c r="AF211" i="1"/>
  <c r="AL211" i="1" s="1"/>
  <c r="AA211" i="1"/>
  <c r="AE211" i="1"/>
  <c r="Y211" i="1"/>
  <c r="AG211" i="1"/>
  <c r="AB211" i="1"/>
  <c r="AC211" i="1"/>
  <c r="AF450" i="1"/>
  <c r="AL450" i="1" s="1"/>
  <c r="AB450" i="1"/>
  <c r="AE450" i="1"/>
  <c r="Z450" i="1"/>
  <c r="AC450" i="1"/>
  <c r="AA450" i="1"/>
  <c r="Y450" i="1"/>
  <c r="AG450" i="1"/>
  <c r="AD450" i="1"/>
  <c r="AK450" i="1" s="1"/>
  <c r="AD111" i="1"/>
  <c r="AK111" i="1" s="1"/>
  <c r="Z111" i="1"/>
  <c r="AF111" i="1"/>
  <c r="AL111" i="1" s="1"/>
  <c r="AA111" i="1"/>
  <c r="AE111" i="1"/>
  <c r="AC111" i="1"/>
  <c r="Y111" i="1"/>
  <c r="AB111" i="1"/>
  <c r="AG111" i="1"/>
  <c r="AD145" i="1"/>
  <c r="AK145" i="1" s="1"/>
  <c r="Z145" i="1"/>
  <c r="AE145" i="1"/>
  <c r="Y145" i="1"/>
  <c r="AF145" i="1"/>
  <c r="AL145" i="1" s="1"/>
  <c r="AC145" i="1"/>
  <c r="AB145" i="1"/>
  <c r="AA145" i="1"/>
  <c r="AG145" i="1"/>
  <c r="AF153" i="1"/>
  <c r="AL153" i="1" s="1"/>
  <c r="AB153" i="1"/>
  <c r="AE153" i="1"/>
  <c r="Z153" i="1"/>
  <c r="AD153" i="1"/>
  <c r="AK153" i="1" s="1"/>
  <c r="AC153" i="1"/>
  <c r="AA153" i="1"/>
  <c r="AG153" i="1"/>
  <c r="Y153" i="1"/>
  <c r="AD419" i="1"/>
  <c r="AK419" i="1" s="1"/>
  <c r="Z419" i="1"/>
  <c r="AC419" i="1"/>
  <c r="AG419" i="1"/>
  <c r="AA419" i="1"/>
  <c r="AE419" i="1"/>
  <c r="Y419" i="1"/>
  <c r="AF419" i="1"/>
  <c r="AL419" i="1" s="1"/>
  <c r="AB419" i="1"/>
  <c r="AD380" i="1"/>
  <c r="AK380" i="1" s="1"/>
  <c r="Z380" i="1"/>
  <c r="AE380" i="1"/>
  <c r="Y380" i="1"/>
  <c r="AC380" i="1"/>
  <c r="AA380" i="1"/>
  <c r="AB380" i="1"/>
  <c r="AG380" i="1"/>
  <c r="AF380" i="1"/>
  <c r="AL380" i="1" s="1"/>
  <c r="AF485" i="1"/>
  <c r="AL485" i="1" s="1"/>
  <c r="AB485" i="1"/>
  <c r="AE485" i="1"/>
  <c r="Z485" i="1"/>
  <c r="AD485" i="1"/>
  <c r="AK485" i="1" s="1"/>
  <c r="Y485" i="1"/>
  <c r="AA485" i="1"/>
  <c r="AG485" i="1"/>
  <c r="AC485" i="1"/>
  <c r="AE323" i="1"/>
  <c r="AA323" i="1"/>
  <c r="AG323" i="1"/>
  <c r="AB323" i="1"/>
  <c r="AF323" i="1"/>
  <c r="AL323" i="1" s="1"/>
  <c r="Y323" i="1"/>
  <c r="AD323" i="1"/>
  <c r="AK323" i="1" s="1"/>
  <c r="Z323" i="1"/>
  <c r="AC323" i="1"/>
  <c r="AD204" i="1"/>
  <c r="AK204" i="1" s="1"/>
  <c r="Z204" i="1"/>
  <c r="AC204" i="1"/>
  <c r="AG204" i="1"/>
  <c r="AB204" i="1"/>
  <c r="Y204" i="1"/>
  <c r="AF204" i="1"/>
  <c r="AL204" i="1" s="1"/>
  <c r="AA204" i="1"/>
  <c r="AE204" i="1"/>
  <c r="AD392" i="1"/>
  <c r="AK392" i="1" s="1"/>
  <c r="Z392" i="1"/>
  <c r="AF392" i="1"/>
  <c r="AL392" i="1" s="1"/>
  <c r="AA392" i="1"/>
  <c r="AE392" i="1"/>
  <c r="Y392" i="1"/>
  <c r="AC392" i="1"/>
  <c r="AB392" i="1"/>
  <c r="AG392" i="1"/>
  <c r="AG177" i="1"/>
  <c r="AC177" i="1"/>
  <c r="Y177" i="1"/>
  <c r="AF177" i="1"/>
  <c r="AL177" i="1" s="1"/>
  <c r="AB177" i="1"/>
  <c r="Z177" i="1"/>
  <c r="AE177" i="1"/>
  <c r="AA177" i="1"/>
  <c r="AD177" i="1"/>
  <c r="AK177" i="1" s="1"/>
  <c r="AD310" i="1"/>
  <c r="AK310" i="1" s="1"/>
  <c r="Z310" i="1"/>
  <c r="AG310" i="1"/>
  <c r="AB310" i="1"/>
  <c r="AE310" i="1"/>
  <c r="AF310" i="1"/>
  <c r="AL310" i="1" s="1"/>
  <c r="AC310" i="1"/>
  <c r="AA310" i="1"/>
  <c r="Y310" i="1"/>
  <c r="AD148" i="1"/>
  <c r="AK148" i="1" s="1"/>
  <c r="Z148" i="1"/>
  <c r="AF148" i="1"/>
  <c r="AL148" i="1" s="1"/>
  <c r="AA148" i="1"/>
  <c r="AC148" i="1"/>
  <c r="AE148" i="1"/>
  <c r="AB148" i="1"/>
  <c r="AG148" i="1"/>
  <c r="Y148" i="1"/>
  <c r="AE295" i="1"/>
  <c r="AA295" i="1"/>
  <c r="AF295" i="1"/>
  <c r="AL295" i="1" s="1"/>
  <c r="Z295" i="1"/>
  <c r="AD295" i="1"/>
  <c r="AK295" i="1" s="1"/>
  <c r="AC295" i="1"/>
  <c r="AB295" i="1"/>
  <c r="AG295" i="1"/>
  <c r="Y295" i="1"/>
  <c r="AG245" i="1"/>
  <c r="AC245" i="1"/>
  <c r="Y245" i="1"/>
  <c r="AB245" i="1"/>
  <c r="AA245" i="1"/>
  <c r="AE245" i="1"/>
  <c r="AD245" i="1"/>
  <c r="AK245" i="1" s="1"/>
  <c r="AF245" i="1"/>
  <c r="AL245" i="1" s="1"/>
  <c r="Z245" i="1"/>
  <c r="AD218" i="1"/>
  <c r="AK218" i="1" s="1"/>
  <c r="Z218" i="1"/>
  <c r="AE218" i="1"/>
  <c r="Y218" i="1"/>
  <c r="AF218" i="1"/>
  <c r="AL218" i="1" s="1"/>
  <c r="AA218" i="1"/>
  <c r="AC218" i="1"/>
  <c r="AB218" i="1"/>
  <c r="AG218" i="1"/>
  <c r="AF497" i="1"/>
  <c r="AL497" i="1" s="1"/>
  <c r="AB497" i="1"/>
  <c r="AC497" i="1"/>
  <c r="AG497" i="1"/>
  <c r="AA497" i="1"/>
  <c r="AD497" i="1"/>
  <c r="AK497" i="1" s="1"/>
  <c r="Z497" i="1"/>
  <c r="Y497" i="1"/>
  <c r="AE497" i="1"/>
  <c r="AG206" i="1"/>
  <c r="AC206" i="1"/>
  <c r="Y206" i="1"/>
  <c r="AE206" i="1"/>
  <c r="Z206" i="1"/>
  <c r="AD206" i="1"/>
  <c r="AK206" i="1" s="1"/>
  <c r="AA206" i="1"/>
  <c r="AF206" i="1"/>
  <c r="AL206" i="1" s="1"/>
  <c r="AB206" i="1"/>
  <c r="AG436" i="1"/>
  <c r="AC436" i="1"/>
  <c r="Y436" i="1"/>
  <c r="AF436" i="1"/>
  <c r="AL436" i="1" s="1"/>
  <c r="AA436" i="1"/>
  <c r="AE436" i="1"/>
  <c r="AB436" i="1"/>
  <c r="AD436" i="1"/>
  <c r="AK436" i="1" s="1"/>
  <c r="Z436" i="1"/>
  <c r="AG68" i="1"/>
  <c r="AC68" i="1"/>
  <c r="Y68" i="1"/>
  <c r="AD68" i="1"/>
  <c r="AK68" i="1" s="1"/>
  <c r="AB68" i="1"/>
  <c r="AF68" i="1"/>
  <c r="AL68" i="1" s="1"/>
  <c r="AE68" i="1"/>
  <c r="Z68" i="1"/>
  <c r="AA68" i="1"/>
  <c r="AD271" i="1"/>
  <c r="AK271" i="1" s="1"/>
  <c r="Z271" i="1"/>
  <c r="AE271" i="1"/>
  <c r="Y271" i="1"/>
  <c r="AF271" i="1"/>
  <c r="AL271" i="1" s="1"/>
  <c r="AG271" i="1"/>
  <c r="AA271" i="1"/>
  <c r="AC271" i="1"/>
  <c r="AB271" i="1"/>
  <c r="AE448" i="1"/>
  <c r="AA448" i="1"/>
  <c r="AD448" i="1"/>
  <c r="AK448" i="1" s="1"/>
  <c r="Y448" i="1"/>
  <c r="AC448" i="1"/>
  <c r="AG448" i="1"/>
  <c r="AF448" i="1"/>
  <c r="AL448" i="1" s="1"/>
  <c r="Z448" i="1"/>
  <c r="AB448" i="1"/>
  <c r="AD161" i="1"/>
  <c r="AK161" i="1" s="1"/>
  <c r="Z161" i="1"/>
  <c r="AG161" i="1"/>
  <c r="AB161" i="1"/>
  <c r="AF161" i="1"/>
  <c r="AL161" i="1" s="1"/>
  <c r="AA161" i="1"/>
  <c r="AC161" i="1"/>
  <c r="AE161" i="1"/>
  <c r="Y161" i="1"/>
  <c r="AF163" i="1"/>
  <c r="AL163" i="1" s="1"/>
  <c r="AB163" i="1"/>
  <c r="AD163" i="1"/>
  <c r="AK163" i="1" s="1"/>
  <c r="Y163" i="1"/>
  <c r="AE163" i="1"/>
  <c r="AC163" i="1"/>
  <c r="AA163" i="1"/>
  <c r="AG163" i="1"/>
  <c r="Z163" i="1"/>
  <c r="AD278" i="1"/>
  <c r="AK278" i="1" s="1"/>
  <c r="Z278" i="1"/>
  <c r="AF278" i="1"/>
  <c r="AL278" i="1" s="1"/>
  <c r="AA278" i="1"/>
  <c r="AE278" i="1"/>
  <c r="Y278" i="1"/>
  <c r="AG278" i="1"/>
  <c r="AB278" i="1"/>
  <c r="AC278" i="1"/>
  <c r="AG424" i="1"/>
  <c r="AC424" i="1"/>
  <c r="Y424" i="1"/>
  <c r="AB424" i="1"/>
  <c r="AF424" i="1"/>
  <c r="AL424" i="1" s="1"/>
  <c r="AA424" i="1"/>
  <c r="AD424" i="1"/>
  <c r="AK424" i="1" s="1"/>
  <c r="Z424" i="1"/>
  <c r="AE424" i="1"/>
  <c r="AF81" i="1"/>
  <c r="AL81" i="1" s="1"/>
  <c r="AB81" i="1"/>
  <c r="AG81" i="1"/>
  <c r="AA81" i="1"/>
  <c r="AD81" i="1"/>
  <c r="AK81" i="1" s="1"/>
  <c r="Z81" i="1"/>
  <c r="AE81" i="1"/>
  <c r="AC81" i="1"/>
  <c r="Y81" i="1"/>
  <c r="AG231" i="1"/>
  <c r="AC231" i="1"/>
  <c r="Y231" i="1"/>
  <c r="AE231" i="1"/>
  <c r="Z231" i="1"/>
  <c r="AD231" i="1"/>
  <c r="AK231" i="1" s="1"/>
  <c r="AB231" i="1"/>
  <c r="AA231" i="1"/>
  <c r="AF231" i="1"/>
  <c r="AL231" i="1" s="1"/>
  <c r="AD469" i="1"/>
  <c r="AK469" i="1" s="1"/>
  <c r="Z469" i="1"/>
  <c r="AF469" i="1"/>
  <c r="AL469" i="1" s="1"/>
  <c r="AA469" i="1"/>
  <c r="AG469" i="1"/>
  <c r="Y469" i="1"/>
  <c r="AE469" i="1"/>
  <c r="AC469" i="1"/>
  <c r="AB469" i="1"/>
  <c r="AD365" i="1"/>
  <c r="AK365" i="1" s="1"/>
  <c r="Z365" i="1"/>
  <c r="AE365" i="1"/>
  <c r="Y365" i="1"/>
  <c r="AC365" i="1"/>
  <c r="AF365" i="1"/>
  <c r="AL365" i="1" s="1"/>
  <c r="AB365" i="1"/>
  <c r="AG365" i="1"/>
  <c r="AA365" i="1"/>
  <c r="AE172" i="1"/>
  <c r="AA172" i="1"/>
  <c r="AF172" i="1"/>
  <c r="AL172" i="1" s="1"/>
  <c r="Z172" i="1"/>
  <c r="AG172" i="1"/>
  <c r="Y172" i="1"/>
  <c r="AB172" i="1"/>
  <c r="AC172" i="1"/>
  <c r="AD172" i="1"/>
  <c r="AK172" i="1" s="1"/>
  <c r="AG377" i="1"/>
  <c r="AC377" i="1"/>
  <c r="Y377" i="1"/>
  <c r="AE377" i="1"/>
  <c r="Z377" i="1"/>
  <c r="AF377" i="1"/>
  <c r="AL377" i="1" s="1"/>
  <c r="AD377" i="1"/>
  <c r="AK377" i="1" s="1"/>
  <c r="AB377" i="1"/>
  <c r="AA377" i="1"/>
  <c r="AE9" i="1"/>
  <c r="AA9" i="1"/>
  <c r="AD9" i="1"/>
  <c r="AK9" i="1" s="1"/>
  <c r="Y9" i="1"/>
  <c r="AC9" i="1"/>
  <c r="Z9" i="1"/>
  <c r="AF9" i="1"/>
  <c r="AL9" i="1" s="1"/>
  <c r="AG9" i="1"/>
  <c r="AB9" i="1"/>
  <c r="AG246" i="1"/>
  <c r="AC246" i="1"/>
  <c r="Y246" i="1"/>
  <c r="AD246" i="1"/>
  <c r="AK246" i="1" s="1"/>
  <c r="AA246" i="1"/>
  <c r="AF246" i="1"/>
  <c r="AL246" i="1" s="1"/>
  <c r="AE246" i="1"/>
  <c r="Z246" i="1"/>
  <c r="AB246" i="1"/>
  <c r="AD280" i="1"/>
  <c r="AK280" i="1" s="1"/>
  <c r="Z280" i="1"/>
  <c r="AE280" i="1"/>
  <c r="Y280" i="1"/>
  <c r="AC280" i="1"/>
  <c r="AA280" i="1"/>
  <c r="AF280" i="1"/>
  <c r="AL280" i="1" s="1"/>
  <c r="AB280" i="1"/>
  <c r="AG280" i="1"/>
  <c r="AF348" i="1"/>
  <c r="AL348" i="1" s="1"/>
  <c r="AB348" i="1"/>
  <c r="AC348" i="1"/>
  <c r="AG348" i="1"/>
  <c r="AA348" i="1"/>
  <c r="Y348" i="1"/>
  <c r="AE348" i="1"/>
  <c r="Z348" i="1"/>
  <c r="AD348" i="1"/>
  <c r="AK348" i="1" s="1"/>
  <c r="AG89" i="1"/>
  <c r="AC89" i="1"/>
  <c r="Y89" i="1"/>
  <c r="AB89" i="1"/>
  <c r="AF89" i="1"/>
  <c r="AL89" i="1" s="1"/>
  <c r="AA89" i="1"/>
  <c r="AD89" i="1"/>
  <c r="AK89" i="1" s="1"/>
  <c r="Z89" i="1"/>
  <c r="AE89" i="1"/>
  <c r="AE417" i="1"/>
  <c r="AA417" i="1"/>
  <c r="AG417" i="1"/>
  <c r="AB417" i="1"/>
  <c r="Z417" i="1"/>
  <c r="AF417" i="1"/>
  <c r="AL417" i="1" s="1"/>
  <c r="Y417" i="1"/>
  <c r="AD417" i="1"/>
  <c r="AK417" i="1" s="1"/>
  <c r="AC417" i="1"/>
  <c r="AE330" i="1"/>
  <c r="AA330" i="1"/>
  <c r="AG330" i="1"/>
  <c r="AB330" i="1"/>
  <c r="AF330" i="1"/>
  <c r="AL330" i="1" s="1"/>
  <c r="Y330" i="1"/>
  <c r="Z330" i="1"/>
  <c r="AD330" i="1"/>
  <c r="AK330" i="1" s="1"/>
  <c r="AC330" i="1"/>
  <c r="AD101" i="1"/>
  <c r="AK101" i="1" s="1"/>
  <c r="Z101" i="1"/>
  <c r="AG101" i="1"/>
  <c r="AB101" i="1"/>
  <c r="AF101" i="1"/>
  <c r="AL101" i="1" s="1"/>
  <c r="AA101" i="1"/>
  <c r="Y101" i="1"/>
  <c r="AE101" i="1"/>
  <c r="AC101" i="1"/>
  <c r="AD294" i="1"/>
  <c r="AK294" i="1" s="1"/>
  <c r="Z294" i="1"/>
  <c r="AG294" i="1"/>
  <c r="AC294" i="1"/>
  <c r="Y294" i="1"/>
  <c r="AE294" i="1"/>
  <c r="AB294" i="1"/>
  <c r="AF294" i="1"/>
  <c r="AL294" i="1" s="1"/>
  <c r="AA294" i="1"/>
  <c r="AG285" i="1"/>
  <c r="AC285" i="1"/>
  <c r="Y285" i="1"/>
  <c r="AD285" i="1"/>
  <c r="AK285" i="1" s="1"/>
  <c r="AB285" i="1"/>
  <c r="AA285" i="1"/>
  <c r="AF285" i="1"/>
  <c r="AL285" i="1" s="1"/>
  <c r="AE285" i="1"/>
  <c r="Z285" i="1"/>
  <c r="AD22" i="1"/>
  <c r="AK22" i="1" s="1"/>
  <c r="Z22" i="1"/>
  <c r="AG22" i="1"/>
  <c r="AB22" i="1"/>
  <c r="AF22" i="1"/>
  <c r="AL22" i="1" s="1"/>
  <c r="Y22" i="1"/>
  <c r="AE22" i="1"/>
  <c r="AC22" i="1"/>
  <c r="AA22" i="1"/>
  <c r="AE244" i="1"/>
  <c r="AA244" i="1"/>
  <c r="AC244" i="1"/>
  <c r="AD244" i="1"/>
  <c r="AK244" i="1" s="1"/>
  <c r="AB244" i="1"/>
  <c r="Z244" i="1"/>
  <c r="AG244" i="1"/>
  <c r="AF244" i="1"/>
  <c r="AL244" i="1" s="1"/>
  <c r="Y244" i="1"/>
  <c r="AE320" i="1"/>
  <c r="AA320" i="1"/>
  <c r="AF320" i="1"/>
  <c r="AL320" i="1" s="1"/>
  <c r="Z320" i="1"/>
  <c r="AD320" i="1"/>
  <c r="AK320" i="1" s="1"/>
  <c r="Y320" i="1"/>
  <c r="AB320" i="1"/>
  <c r="AC320" i="1"/>
  <c r="AG320" i="1"/>
  <c r="AE457" i="1"/>
  <c r="AA457" i="1"/>
  <c r="AC457" i="1"/>
  <c r="AB457" i="1"/>
  <c r="AF457" i="1"/>
  <c r="AL457" i="1" s="1"/>
  <c r="Y457" i="1"/>
  <c r="Z457" i="1"/>
  <c r="AG457" i="1"/>
  <c r="AD457" i="1"/>
  <c r="AK457" i="1" s="1"/>
  <c r="AD105" i="1"/>
  <c r="AK105" i="1" s="1"/>
  <c r="Z105" i="1"/>
  <c r="AG105" i="1"/>
  <c r="AB105" i="1"/>
  <c r="AF105" i="1"/>
  <c r="AL105" i="1" s="1"/>
  <c r="Y105" i="1"/>
  <c r="AE105" i="1"/>
  <c r="AC105" i="1"/>
  <c r="AA105" i="1"/>
  <c r="AG453" i="1"/>
  <c r="AC453" i="1"/>
  <c r="Y453" i="1"/>
  <c r="AD453" i="1"/>
  <c r="AK453" i="1" s="1"/>
  <c r="AB453" i="1"/>
  <c r="AA453" i="1"/>
  <c r="AF453" i="1"/>
  <c r="AL453" i="1" s="1"/>
  <c r="Z453" i="1"/>
  <c r="AE453" i="1"/>
  <c r="AG28" i="1"/>
  <c r="AC28" i="1"/>
  <c r="Y28" i="1"/>
  <c r="AF28" i="1"/>
  <c r="AL28" i="1" s="1"/>
  <c r="AA28" i="1"/>
  <c r="AE28" i="1"/>
  <c r="Z28" i="1"/>
  <c r="AB28" i="1"/>
  <c r="AD28" i="1"/>
  <c r="AK28" i="1" s="1"/>
  <c r="AF50" i="1"/>
  <c r="AL50" i="1" s="1"/>
  <c r="AB50" i="1"/>
  <c r="AC50" i="1"/>
  <c r="AG50" i="1"/>
  <c r="AA50" i="1"/>
  <c r="Y50" i="1"/>
  <c r="AD50" i="1"/>
  <c r="AK50" i="1" s="1"/>
  <c r="Z50" i="1"/>
  <c r="AE50" i="1"/>
  <c r="AD104" i="1"/>
  <c r="AK104" i="1" s="1"/>
  <c r="Z104" i="1"/>
  <c r="AF104" i="1"/>
  <c r="AL104" i="1" s="1"/>
  <c r="AA104" i="1"/>
  <c r="AE104" i="1"/>
  <c r="Y104" i="1"/>
  <c r="AC104" i="1"/>
  <c r="AB104" i="1"/>
  <c r="AG104" i="1"/>
  <c r="AG220" i="1"/>
  <c r="AC220" i="1"/>
  <c r="Y220" i="1"/>
  <c r="AD220" i="1"/>
  <c r="AK220" i="1" s="1"/>
  <c r="AB220" i="1"/>
  <c r="Z220" i="1"/>
  <c r="AE220" i="1"/>
  <c r="AA220" i="1"/>
  <c r="AF220" i="1"/>
  <c r="AL220" i="1" s="1"/>
  <c r="AF242" i="1"/>
  <c r="AL242" i="1" s="1"/>
  <c r="AB242" i="1"/>
  <c r="AG242" i="1"/>
  <c r="AA242" i="1"/>
  <c r="Z242" i="1"/>
  <c r="AD242" i="1"/>
  <c r="AK242" i="1" s="1"/>
  <c r="AC242" i="1"/>
  <c r="Y242" i="1"/>
  <c r="AE242" i="1"/>
  <c r="AE287" i="1"/>
  <c r="AA287" i="1"/>
  <c r="AC287" i="1"/>
  <c r="AD287" i="1"/>
  <c r="AK287" i="1" s="1"/>
  <c r="Z287" i="1"/>
  <c r="AG287" i="1"/>
  <c r="Y287" i="1"/>
  <c r="AB287" i="1"/>
  <c r="AF287" i="1"/>
  <c r="AL287" i="1" s="1"/>
  <c r="AE331" i="1"/>
  <c r="AA331" i="1"/>
  <c r="AF331" i="1"/>
  <c r="AL331" i="1" s="1"/>
  <c r="Z331" i="1"/>
  <c r="AC331" i="1"/>
  <c r="AG331" i="1"/>
  <c r="Y331" i="1"/>
  <c r="AD331" i="1"/>
  <c r="AK331" i="1" s="1"/>
  <c r="AB331" i="1"/>
  <c r="AF375" i="1"/>
  <c r="AL375" i="1" s="1"/>
  <c r="AB375" i="1"/>
  <c r="AG375" i="1"/>
  <c r="AA375" i="1"/>
  <c r="Z375" i="1"/>
  <c r="AC375" i="1"/>
  <c r="AE375" i="1"/>
  <c r="Y375" i="1"/>
  <c r="AD375" i="1"/>
  <c r="AK375" i="1" s="1"/>
  <c r="AF470" i="1"/>
  <c r="AL470" i="1" s="1"/>
  <c r="AB470" i="1"/>
  <c r="AC470" i="1"/>
  <c r="AG470" i="1"/>
  <c r="AA470" i="1"/>
  <c r="Z470" i="1"/>
  <c r="Y470" i="1"/>
  <c r="AD470" i="1"/>
  <c r="AK470" i="1" s="1"/>
  <c r="AE470" i="1"/>
  <c r="AF33" i="1"/>
  <c r="AL33" i="1" s="1"/>
  <c r="AB33" i="1"/>
  <c r="AG33" i="1"/>
  <c r="AA33" i="1"/>
  <c r="AE33" i="1"/>
  <c r="Z33" i="1"/>
  <c r="AD33" i="1"/>
  <c r="AK33" i="1" s="1"/>
  <c r="AC33" i="1"/>
  <c r="Y33" i="1"/>
  <c r="AE166" i="1"/>
  <c r="AA166" i="1"/>
  <c r="AF166" i="1"/>
  <c r="AL166" i="1" s="1"/>
  <c r="Z166" i="1"/>
  <c r="AG166" i="1"/>
  <c r="Y166" i="1"/>
  <c r="AD166" i="1"/>
  <c r="AK166" i="1" s="1"/>
  <c r="AB166" i="1"/>
  <c r="AC166" i="1"/>
  <c r="AF474" i="1"/>
  <c r="AL474" i="1" s="1"/>
  <c r="AB474" i="1"/>
  <c r="AE474" i="1"/>
  <c r="Z474" i="1"/>
  <c r="AD474" i="1"/>
  <c r="AK474" i="1" s="1"/>
  <c r="Y474" i="1"/>
  <c r="AC474" i="1"/>
  <c r="AA474" i="1"/>
  <c r="AG474" i="1"/>
  <c r="AF228" i="1"/>
  <c r="AL228" i="1" s="1"/>
  <c r="AB228" i="1"/>
  <c r="AE228" i="1"/>
  <c r="Z228" i="1"/>
  <c r="AD228" i="1"/>
  <c r="AK228" i="1" s="1"/>
  <c r="Y228" i="1"/>
  <c r="AG228" i="1"/>
  <c r="AA228" i="1"/>
  <c r="AC228" i="1"/>
  <c r="AD319" i="1"/>
  <c r="AK319" i="1" s="1"/>
  <c r="Z319" i="1"/>
  <c r="AC319" i="1"/>
  <c r="AG319" i="1"/>
  <c r="AB319" i="1"/>
  <c r="AE319" i="1"/>
  <c r="AF319" i="1"/>
  <c r="AL319" i="1" s="1"/>
  <c r="Y319" i="1"/>
  <c r="AA319" i="1"/>
  <c r="AD82" i="1"/>
  <c r="AK82" i="1" s="1"/>
  <c r="Z82" i="1"/>
  <c r="AC82" i="1"/>
  <c r="AF82" i="1"/>
  <c r="AL82" i="1" s="1"/>
  <c r="Y82" i="1"/>
  <c r="AB82" i="1"/>
  <c r="AA82" i="1"/>
  <c r="AG82" i="1"/>
  <c r="AE82" i="1"/>
  <c r="AE15" i="1"/>
  <c r="AA15" i="1"/>
  <c r="AD15" i="1"/>
  <c r="AK15" i="1" s="1"/>
  <c r="Y15" i="1"/>
  <c r="AC15" i="1"/>
  <c r="AF15" i="1"/>
  <c r="AL15" i="1" s="1"/>
  <c r="Z15" i="1"/>
  <c r="AG15" i="1"/>
  <c r="AB15" i="1"/>
  <c r="AE96" i="1"/>
  <c r="AA96" i="1"/>
  <c r="AF96" i="1"/>
  <c r="AL96" i="1" s="1"/>
  <c r="Z96" i="1"/>
  <c r="AD96" i="1"/>
  <c r="AK96" i="1" s="1"/>
  <c r="Y96" i="1"/>
  <c r="AC96" i="1"/>
  <c r="AB96" i="1"/>
  <c r="AG96" i="1"/>
  <c r="AD147" i="1"/>
  <c r="AK147" i="1" s="1"/>
  <c r="Z147" i="1"/>
  <c r="AE147" i="1"/>
  <c r="Y147" i="1"/>
  <c r="AC147" i="1"/>
  <c r="AF147" i="1"/>
  <c r="AL147" i="1" s="1"/>
  <c r="AG147" i="1"/>
  <c r="AB147" i="1"/>
  <c r="AA147" i="1"/>
  <c r="AF219" i="1"/>
  <c r="AL219" i="1" s="1"/>
  <c r="AB219" i="1"/>
  <c r="AC219" i="1"/>
  <c r="AG219" i="1"/>
  <c r="AA219" i="1"/>
  <c r="Y219" i="1"/>
  <c r="Z219" i="1"/>
  <c r="AE219" i="1"/>
  <c r="AD219" i="1"/>
  <c r="AK219" i="1" s="1"/>
  <c r="AG401" i="1"/>
  <c r="AC401" i="1"/>
  <c r="Y401" i="1"/>
  <c r="AF401" i="1"/>
  <c r="AL401" i="1" s="1"/>
  <c r="AA401" i="1"/>
  <c r="AE401" i="1"/>
  <c r="Z401" i="1"/>
  <c r="AB401" i="1"/>
  <c r="AD401" i="1"/>
  <c r="AK401" i="1" s="1"/>
  <c r="AG118" i="1"/>
  <c r="AC118" i="1"/>
  <c r="Y118" i="1"/>
  <c r="AD118" i="1"/>
  <c r="AK118" i="1" s="1"/>
  <c r="AE118" i="1"/>
  <c r="AB118" i="1"/>
  <c r="AF118" i="1"/>
  <c r="AL118" i="1" s="1"/>
  <c r="AA118" i="1"/>
  <c r="Z118" i="1"/>
  <c r="AG334" i="1"/>
  <c r="AC334" i="1"/>
  <c r="Y334" i="1"/>
  <c r="AF334" i="1"/>
  <c r="AL334" i="1" s="1"/>
  <c r="AA334" i="1"/>
  <c r="AB334" i="1"/>
  <c r="Z334" i="1"/>
  <c r="AD334" i="1"/>
  <c r="AK334" i="1" s="1"/>
  <c r="AE334" i="1"/>
  <c r="AF205" i="1"/>
  <c r="AL205" i="1" s="1"/>
  <c r="AB205" i="1"/>
  <c r="AC205" i="1"/>
  <c r="AG205" i="1"/>
  <c r="AA205" i="1"/>
  <c r="Z205" i="1"/>
  <c r="Y205" i="1"/>
  <c r="AD205" i="1"/>
  <c r="AK205" i="1" s="1"/>
  <c r="AE205" i="1"/>
  <c r="AD131" i="1"/>
  <c r="AK131" i="1" s="1"/>
  <c r="Z131" i="1"/>
  <c r="AG131" i="1"/>
  <c r="AB131" i="1"/>
  <c r="AE131" i="1"/>
  <c r="AC131" i="1"/>
  <c r="AF131" i="1"/>
  <c r="AL131" i="1" s="1"/>
  <c r="Y131" i="1"/>
  <c r="AA131" i="1"/>
  <c r="AD378" i="1"/>
  <c r="AK378" i="1" s="1"/>
  <c r="Z378" i="1"/>
  <c r="AF378" i="1"/>
  <c r="AL378" i="1" s="1"/>
  <c r="AA378" i="1"/>
  <c r="AG378" i="1"/>
  <c r="Y378" i="1"/>
  <c r="AE378" i="1"/>
  <c r="AC378" i="1"/>
  <c r="AB378" i="1"/>
  <c r="AE167" i="1"/>
  <c r="AA167" i="1"/>
  <c r="AD167" i="1"/>
  <c r="AK167" i="1" s="1"/>
  <c r="Z167" i="1"/>
  <c r="AF167" i="1"/>
  <c r="AL167" i="1" s="1"/>
  <c r="Y167" i="1"/>
  <c r="AC167" i="1"/>
  <c r="AB167" i="1"/>
  <c r="AG167" i="1"/>
  <c r="AG115" i="1"/>
  <c r="AC115" i="1"/>
  <c r="Y115" i="1"/>
  <c r="AF115" i="1"/>
  <c r="AL115" i="1" s="1"/>
  <c r="AB115" i="1"/>
  <c r="AD115" i="1"/>
  <c r="AK115" i="1" s="1"/>
  <c r="AA115" i="1"/>
  <c r="AE115" i="1"/>
  <c r="Z115" i="1"/>
  <c r="AG223" i="1"/>
  <c r="AC223" i="1"/>
  <c r="Y223" i="1"/>
  <c r="AB223" i="1"/>
  <c r="AE223" i="1"/>
  <c r="AD223" i="1"/>
  <c r="AK223" i="1" s="1"/>
  <c r="AA223" i="1"/>
  <c r="Z223" i="1"/>
  <c r="AF223" i="1"/>
  <c r="AL223" i="1" s="1"/>
  <c r="AG370" i="1"/>
  <c r="AC370" i="1"/>
  <c r="Y370" i="1"/>
  <c r="AB370" i="1"/>
  <c r="AF370" i="1"/>
  <c r="AL370" i="1" s="1"/>
  <c r="AA370" i="1"/>
  <c r="AD370" i="1"/>
  <c r="AK370" i="1" s="1"/>
  <c r="Z370" i="1"/>
  <c r="AE370" i="1"/>
  <c r="AG460" i="1"/>
  <c r="AC460" i="1"/>
  <c r="Y460" i="1"/>
  <c r="AB460" i="1"/>
  <c r="AD460" i="1"/>
  <c r="AK460" i="1" s="1"/>
  <c r="AF460" i="1"/>
  <c r="AL460" i="1" s="1"/>
  <c r="AE460" i="1"/>
  <c r="AA460" i="1"/>
  <c r="Z460" i="1"/>
  <c r="AD39" i="1"/>
  <c r="AK39" i="1" s="1"/>
  <c r="Z39" i="1"/>
  <c r="AG39" i="1"/>
  <c r="AB39" i="1"/>
  <c r="AF39" i="1"/>
  <c r="AL39" i="1" s="1"/>
  <c r="AA39" i="1"/>
  <c r="Y39" i="1"/>
  <c r="AC39" i="1"/>
  <c r="AE39" i="1"/>
  <c r="AG237" i="1"/>
  <c r="AC237" i="1"/>
  <c r="Y237" i="1"/>
  <c r="AD237" i="1"/>
  <c r="AK237" i="1" s="1"/>
  <c r="AE237" i="1"/>
  <c r="AA237" i="1"/>
  <c r="AF237" i="1"/>
  <c r="AL237" i="1" s="1"/>
  <c r="AB237" i="1"/>
  <c r="Z237" i="1"/>
  <c r="AE368" i="1"/>
  <c r="AA368" i="1"/>
  <c r="AF368" i="1"/>
  <c r="AL368" i="1" s="1"/>
  <c r="Z368" i="1"/>
  <c r="AD368" i="1"/>
  <c r="AK368" i="1" s="1"/>
  <c r="Y368" i="1"/>
  <c r="AG368" i="1"/>
  <c r="AC368" i="1"/>
  <c r="AB368" i="1"/>
  <c r="AG42" i="1"/>
  <c r="AC42" i="1"/>
  <c r="Y42" i="1"/>
  <c r="AF42" i="1"/>
  <c r="AL42" i="1" s="1"/>
  <c r="AB42" i="1"/>
  <c r="AD42" i="1"/>
  <c r="AK42" i="1" s="1"/>
  <c r="AA42" i="1"/>
  <c r="AE42" i="1"/>
  <c r="Z42" i="1"/>
  <c r="AF160" i="1"/>
  <c r="AL160" i="1" s="1"/>
  <c r="AB160" i="1"/>
  <c r="AC160" i="1"/>
  <c r="AG160" i="1"/>
  <c r="Z160" i="1"/>
  <c r="AD160" i="1"/>
  <c r="AK160" i="1" s="1"/>
  <c r="AA160" i="1"/>
  <c r="Y160" i="1"/>
  <c r="AE160" i="1"/>
  <c r="AF260" i="1"/>
  <c r="AL260" i="1" s="1"/>
  <c r="AB260" i="1"/>
  <c r="AE260" i="1"/>
  <c r="Z260" i="1"/>
  <c r="AC260" i="1"/>
  <c r="AG260" i="1"/>
  <c r="Y260" i="1"/>
  <c r="AA260" i="1"/>
  <c r="AD260" i="1"/>
  <c r="AK260" i="1" s="1"/>
  <c r="AD388" i="1"/>
  <c r="AK388" i="1" s="1"/>
  <c r="Z388" i="1"/>
  <c r="AC388" i="1"/>
  <c r="AF388" i="1"/>
  <c r="AL388" i="1" s="1"/>
  <c r="Y388" i="1"/>
  <c r="AE388" i="1"/>
  <c r="AG388" i="1"/>
  <c r="AB388" i="1"/>
  <c r="AA388" i="1"/>
  <c r="AG208" i="1"/>
  <c r="AC208" i="1"/>
  <c r="Y208" i="1"/>
  <c r="AB208" i="1"/>
  <c r="AF208" i="1"/>
  <c r="AL208" i="1" s="1"/>
  <c r="Z208" i="1"/>
  <c r="AD208" i="1"/>
  <c r="AK208" i="1" s="1"/>
  <c r="AA208" i="1"/>
  <c r="AE208" i="1"/>
  <c r="AD255" i="1"/>
  <c r="AK255" i="1" s="1"/>
  <c r="Z255" i="1"/>
  <c r="AC255" i="1"/>
  <c r="AB255" i="1"/>
  <c r="AG255" i="1"/>
  <c r="AA255" i="1"/>
  <c r="Y255" i="1"/>
  <c r="AF255" i="1"/>
  <c r="AL255" i="1" s="1"/>
  <c r="AE255" i="1"/>
  <c r="AD428" i="1"/>
  <c r="AK428" i="1" s="1"/>
  <c r="Z428" i="1"/>
  <c r="AC428" i="1"/>
  <c r="AF428" i="1"/>
  <c r="AL428" i="1" s="1"/>
  <c r="Y428" i="1"/>
  <c r="AG428" i="1"/>
  <c r="AE428" i="1"/>
  <c r="AB428" i="1"/>
  <c r="AA428" i="1"/>
  <c r="AE467" i="1"/>
  <c r="AA467" i="1"/>
  <c r="AF467" i="1"/>
  <c r="AL467" i="1" s="1"/>
  <c r="Z467" i="1"/>
  <c r="AG467" i="1"/>
  <c r="Y467" i="1"/>
  <c r="AD467" i="1"/>
  <c r="AK467" i="1" s="1"/>
  <c r="AC467" i="1"/>
  <c r="AB467" i="1"/>
  <c r="AF36" i="1"/>
  <c r="AL36" i="1" s="1"/>
  <c r="AB36" i="1"/>
  <c r="AG36" i="1"/>
  <c r="AA36" i="1"/>
  <c r="AE36" i="1"/>
  <c r="Z36" i="1"/>
  <c r="AC36" i="1"/>
  <c r="Y36" i="1"/>
  <c r="AD36" i="1"/>
  <c r="AK36" i="1" s="1"/>
  <c r="AE84" i="1"/>
  <c r="AA84" i="1"/>
  <c r="AG84" i="1"/>
  <c r="AB84" i="1"/>
  <c r="AF84" i="1"/>
  <c r="AL84" i="1" s="1"/>
  <c r="Z84" i="1"/>
  <c r="AC84" i="1"/>
  <c r="Y84" i="1"/>
  <c r="AD84" i="1"/>
  <c r="AK84" i="1" s="1"/>
  <c r="AD321" i="1"/>
  <c r="AK321" i="1" s="1"/>
  <c r="Z321" i="1"/>
  <c r="AE321" i="1"/>
  <c r="Y321" i="1"/>
  <c r="AB321" i="1"/>
  <c r="AA321" i="1"/>
  <c r="AG321" i="1"/>
  <c r="AF321" i="1"/>
  <c r="AL321" i="1" s="1"/>
  <c r="AC321" i="1"/>
  <c r="AE394" i="1"/>
  <c r="AA394" i="1"/>
  <c r="AG394" i="1"/>
  <c r="AB394" i="1"/>
  <c r="AF394" i="1"/>
  <c r="AL394" i="1" s="1"/>
  <c r="Y394" i="1"/>
  <c r="AC394" i="1"/>
  <c r="Z394" i="1"/>
  <c r="AD394" i="1"/>
  <c r="AK394" i="1" s="1"/>
  <c r="AF32" i="1"/>
  <c r="AL32" i="1" s="1"/>
  <c r="AB32" i="1"/>
  <c r="AG32" i="1"/>
  <c r="AA32" i="1"/>
  <c r="AE32" i="1"/>
  <c r="Z32" i="1"/>
  <c r="AD32" i="1"/>
  <c r="AK32" i="1" s="1"/>
  <c r="AC32" i="1"/>
  <c r="Y32" i="1"/>
  <c r="AE102" i="1"/>
  <c r="AA102" i="1"/>
  <c r="AD102" i="1"/>
  <c r="AK102" i="1" s="1"/>
  <c r="Y102" i="1"/>
  <c r="AC102" i="1"/>
  <c r="AB102" i="1"/>
  <c r="Z102" i="1"/>
  <c r="AF102" i="1"/>
  <c r="AL102" i="1" s="1"/>
  <c r="AG102" i="1"/>
  <c r="AF257" i="1"/>
  <c r="AL257" i="1" s="1"/>
  <c r="AB257" i="1"/>
  <c r="AG257" i="1"/>
  <c r="AA257" i="1"/>
  <c r="AE257" i="1"/>
  <c r="Z257" i="1"/>
  <c r="Y257" i="1"/>
  <c r="AC257" i="1"/>
  <c r="AD257" i="1"/>
  <c r="AK257" i="1" s="1"/>
  <c r="AG298" i="1"/>
  <c r="AC298" i="1"/>
  <c r="Y298" i="1"/>
  <c r="AB298" i="1"/>
  <c r="AF298" i="1"/>
  <c r="AL298" i="1" s="1"/>
  <c r="AA298" i="1"/>
  <c r="AD298" i="1"/>
  <c r="AK298" i="1" s="1"/>
  <c r="AE298" i="1"/>
  <c r="Z298" i="1"/>
  <c r="AE446" i="1"/>
  <c r="AA446" i="1"/>
  <c r="AD446" i="1"/>
  <c r="AK446" i="1" s="1"/>
  <c r="Y446" i="1"/>
  <c r="AG446" i="1"/>
  <c r="Z446" i="1"/>
  <c r="AF446" i="1"/>
  <c r="AL446" i="1" s="1"/>
  <c r="AC446" i="1"/>
  <c r="AB446" i="1"/>
  <c r="AF490" i="1"/>
  <c r="AL490" i="1" s="1"/>
  <c r="AB490" i="1"/>
  <c r="AE490" i="1"/>
  <c r="Z490" i="1"/>
  <c r="AD490" i="1"/>
  <c r="AK490" i="1" s="1"/>
  <c r="Y490" i="1"/>
  <c r="AA490" i="1"/>
  <c r="AC490" i="1"/>
  <c r="AG490" i="1"/>
  <c r="AD100" i="1"/>
  <c r="AK100" i="1" s="1"/>
  <c r="Z100" i="1"/>
  <c r="AG100" i="1"/>
  <c r="AB100" i="1"/>
  <c r="AF100" i="1"/>
  <c r="AL100" i="1" s="1"/>
  <c r="Y100" i="1"/>
  <c r="AC100" i="1"/>
  <c r="AA100" i="1"/>
  <c r="AE100" i="1"/>
  <c r="AG141" i="1"/>
  <c r="AC141" i="1"/>
  <c r="Y141" i="1"/>
  <c r="AE141" i="1"/>
  <c r="Z141" i="1"/>
  <c r="AD141" i="1"/>
  <c r="AK141" i="1" s="1"/>
  <c r="AA141" i="1"/>
  <c r="AF141" i="1"/>
  <c r="AL141" i="1" s="1"/>
  <c r="AB141" i="1"/>
  <c r="AG70" i="1"/>
  <c r="AC70" i="1"/>
  <c r="Y70" i="1"/>
  <c r="AE70" i="1"/>
  <c r="Z70" i="1"/>
  <c r="AF70" i="1"/>
  <c r="AL70" i="1" s="1"/>
  <c r="AB70" i="1"/>
  <c r="AA70" i="1"/>
  <c r="AD70" i="1"/>
  <c r="AK70" i="1" s="1"/>
  <c r="AG259" i="1"/>
  <c r="AC259" i="1"/>
  <c r="Y259" i="1"/>
  <c r="AF259" i="1"/>
  <c r="AL259" i="1" s="1"/>
  <c r="AA259" i="1"/>
  <c r="AD259" i="1"/>
  <c r="AK259" i="1" s="1"/>
  <c r="AB259" i="1"/>
  <c r="AE259" i="1"/>
  <c r="Z259" i="1"/>
  <c r="AE290" i="1"/>
  <c r="AA290" i="1"/>
  <c r="AC290" i="1"/>
  <c r="AG290" i="1"/>
  <c r="AB290" i="1"/>
  <c r="AD290" i="1"/>
  <c r="AK290" i="1" s="1"/>
  <c r="Z290" i="1"/>
  <c r="Y290" i="1"/>
  <c r="AF290" i="1"/>
  <c r="AL290" i="1" s="1"/>
  <c r="AG396" i="1"/>
  <c r="AC396" i="1"/>
  <c r="Y396" i="1"/>
  <c r="AD396" i="1"/>
  <c r="AK396" i="1" s="1"/>
  <c r="AB396" i="1"/>
  <c r="AA396" i="1"/>
  <c r="Z396" i="1"/>
  <c r="AE396" i="1"/>
  <c r="AF396" i="1"/>
  <c r="AL396" i="1" s="1"/>
  <c r="AF461" i="1"/>
  <c r="AL461" i="1" s="1"/>
  <c r="AB461" i="1"/>
  <c r="AG461" i="1"/>
  <c r="AA461" i="1"/>
  <c r="AC461" i="1"/>
  <c r="Z461" i="1"/>
  <c r="AE461" i="1"/>
  <c r="AD461" i="1"/>
  <c r="AK461" i="1" s="1"/>
  <c r="Y461" i="1"/>
  <c r="AE48" i="1"/>
  <c r="AA48" i="1"/>
  <c r="AD48" i="1"/>
  <c r="AK48" i="1" s="1"/>
  <c r="Y48" i="1"/>
  <c r="AC48" i="1"/>
  <c r="AF48" i="1"/>
  <c r="AL48" i="1" s="1"/>
  <c r="AG48" i="1"/>
  <c r="AB48" i="1"/>
  <c r="Z48" i="1"/>
  <c r="AE103" i="1"/>
  <c r="AA103" i="1"/>
  <c r="AF103" i="1"/>
  <c r="AL103" i="1" s="1"/>
  <c r="Z103" i="1"/>
  <c r="AD103" i="1"/>
  <c r="AK103" i="1" s="1"/>
  <c r="AG103" i="1"/>
  <c r="AC103" i="1"/>
  <c r="AB103" i="1"/>
  <c r="Y103" i="1"/>
  <c r="AG158" i="1"/>
  <c r="AC158" i="1"/>
  <c r="Y158" i="1"/>
  <c r="AB158" i="1"/>
  <c r="AF158" i="1"/>
  <c r="AL158" i="1" s="1"/>
  <c r="AA158" i="1"/>
  <c r="AD158" i="1"/>
  <c r="AK158" i="1" s="1"/>
  <c r="Z158" i="1"/>
  <c r="AE158" i="1"/>
  <c r="AF332" i="1"/>
  <c r="AL332" i="1" s="1"/>
  <c r="AB332" i="1"/>
  <c r="AG332" i="1"/>
  <c r="AA332" i="1"/>
  <c r="AC332" i="1"/>
  <c r="AE332" i="1"/>
  <c r="Y332" i="1"/>
  <c r="AD332" i="1"/>
  <c r="AK332" i="1" s="1"/>
  <c r="Z332" i="1"/>
  <c r="AF499" i="1"/>
  <c r="AL499" i="1" s="1"/>
  <c r="AB499" i="1"/>
  <c r="AG499" i="1"/>
  <c r="AA499" i="1"/>
  <c r="AE499" i="1"/>
  <c r="Z499" i="1"/>
  <c r="Y499" i="1"/>
  <c r="AC499" i="1"/>
  <c r="AD499" i="1"/>
  <c r="AK499" i="1" s="1"/>
  <c r="AD355" i="1"/>
  <c r="AK355" i="1" s="1"/>
  <c r="Z355" i="1"/>
  <c r="AE355" i="1"/>
  <c r="Y355" i="1"/>
  <c r="AG355" i="1"/>
  <c r="AA355" i="1"/>
  <c r="AF355" i="1"/>
  <c r="AL355" i="1" s="1"/>
  <c r="AC355" i="1"/>
  <c r="AB355" i="1"/>
  <c r="AE468" i="1"/>
  <c r="AA468" i="1"/>
  <c r="AG468" i="1"/>
  <c r="AB468" i="1"/>
  <c r="Z468" i="1"/>
  <c r="AD468" i="1"/>
  <c r="AK468" i="1" s="1"/>
  <c r="AC468" i="1"/>
  <c r="Y468" i="1"/>
  <c r="AF468" i="1"/>
  <c r="AL468" i="1" s="1"/>
  <c r="AF77" i="1"/>
  <c r="AL77" i="1" s="1"/>
  <c r="AB77" i="1"/>
  <c r="AE77" i="1"/>
  <c r="AA77" i="1"/>
  <c r="AC77" i="1"/>
  <c r="AD77" i="1"/>
  <c r="AK77" i="1" s="1"/>
  <c r="Y77" i="1"/>
  <c r="AG77" i="1"/>
  <c r="Z77" i="1"/>
  <c r="AE293" i="1"/>
  <c r="AA293" i="1"/>
  <c r="AC293" i="1"/>
  <c r="AG293" i="1"/>
  <c r="Z293" i="1"/>
  <c r="AF293" i="1"/>
  <c r="AL293" i="1" s="1"/>
  <c r="Y293" i="1"/>
  <c r="AD293" i="1"/>
  <c r="AK293" i="1" s="1"/>
  <c r="AB293" i="1"/>
  <c r="AE352" i="1"/>
  <c r="AA352" i="1"/>
  <c r="AG352" i="1"/>
  <c r="AB352" i="1"/>
  <c r="AF352" i="1"/>
  <c r="AL352" i="1" s="1"/>
  <c r="Z352" i="1"/>
  <c r="AD352" i="1"/>
  <c r="AK352" i="1" s="1"/>
  <c r="AC352" i="1"/>
  <c r="Y352" i="1"/>
  <c r="AE406" i="1"/>
  <c r="AA406" i="1"/>
  <c r="AF406" i="1"/>
  <c r="AL406" i="1" s="1"/>
  <c r="Z406" i="1"/>
  <c r="AD406" i="1"/>
  <c r="AK406" i="1" s="1"/>
  <c r="Y406" i="1"/>
  <c r="AC406" i="1"/>
  <c r="AB406" i="1"/>
  <c r="AG406" i="1"/>
  <c r="AD481" i="1"/>
  <c r="AK481" i="1" s="1"/>
  <c r="Z481" i="1"/>
  <c r="AF481" i="1"/>
  <c r="AL481" i="1" s="1"/>
  <c r="AA481" i="1"/>
  <c r="AE481" i="1"/>
  <c r="AB481" i="1"/>
  <c r="AG481" i="1"/>
  <c r="AC481" i="1"/>
  <c r="Y481" i="1"/>
  <c r="AF38" i="1"/>
  <c r="AL38" i="1" s="1"/>
  <c r="AB38" i="1"/>
  <c r="AE38" i="1"/>
  <c r="Z38" i="1"/>
  <c r="AD38" i="1"/>
  <c r="AK38" i="1" s="1"/>
  <c r="Y38" i="1"/>
  <c r="AG38" i="1"/>
  <c r="AA38" i="1"/>
  <c r="AC38" i="1"/>
  <c r="AF171" i="1"/>
  <c r="AL171" i="1" s="1"/>
  <c r="AB171" i="1"/>
  <c r="AD171" i="1"/>
  <c r="AK171" i="1" s="1"/>
  <c r="Y171" i="1"/>
  <c r="AC171" i="1"/>
  <c r="AA171" i="1"/>
  <c r="AG171" i="1"/>
  <c r="Z171" i="1"/>
  <c r="AE171" i="1"/>
  <c r="AD274" i="1"/>
  <c r="AK274" i="1" s="1"/>
  <c r="Z274" i="1"/>
  <c r="AC274" i="1"/>
  <c r="AB274" i="1"/>
  <c r="AG274" i="1"/>
  <c r="Y274" i="1"/>
  <c r="AF274" i="1"/>
  <c r="AL274" i="1" s="1"/>
  <c r="AE274" i="1"/>
  <c r="AA274" i="1"/>
  <c r="AD304" i="1"/>
  <c r="AK304" i="1" s="1"/>
  <c r="Z304" i="1"/>
  <c r="AC304" i="1"/>
  <c r="AG304" i="1"/>
  <c r="AB304" i="1"/>
  <c r="Y304" i="1"/>
  <c r="AE304" i="1"/>
  <c r="AA304" i="1"/>
  <c r="AF304" i="1"/>
  <c r="AL304" i="1" s="1"/>
  <c r="AG333" i="1"/>
  <c r="AC333" i="1"/>
  <c r="Y333" i="1"/>
  <c r="AF333" i="1"/>
  <c r="AL333" i="1" s="1"/>
  <c r="AA333" i="1"/>
  <c r="AE333" i="1"/>
  <c r="Z333" i="1"/>
  <c r="AD333" i="1"/>
  <c r="AK333" i="1" s="1"/>
  <c r="AB333" i="1"/>
  <c r="AE383" i="1"/>
  <c r="AA383" i="1"/>
  <c r="AD383" i="1"/>
  <c r="AK383" i="1" s="1"/>
  <c r="Y383" i="1"/>
  <c r="AG383" i="1"/>
  <c r="Z383" i="1"/>
  <c r="AC383" i="1"/>
  <c r="AB383" i="1"/>
  <c r="AF383" i="1"/>
  <c r="AL383" i="1" s="1"/>
  <c r="AF59" i="1"/>
  <c r="AL59" i="1" s="1"/>
  <c r="AB59" i="1"/>
  <c r="AC59" i="1"/>
  <c r="AD59" i="1"/>
  <c r="AK59" i="1" s="1"/>
  <c r="AA59" i="1"/>
  <c r="AE59" i="1"/>
  <c r="Z59" i="1"/>
  <c r="Y59" i="1"/>
  <c r="AG59" i="1"/>
  <c r="AF232" i="1"/>
  <c r="AL232" i="1" s="1"/>
  <c r="AB232" i="1"/>
  <c r="AE232" i="1"/>
  <c r="Z232" i="1"/>
  <c r="AG232" i="1"/>
  <c r="Y232" i="1"/>
  <c r="AD232" i="1"/>
  <c r="AK232" i="1" s="1"/>
  <c r="AC232" i="1"/>
  <c r="AA232" i="1"/>
  <c r="AF344" i="1"/>
  <c r="AL344" i="1" s="1"/>
  <c r="AB344" i="1"/>
  <c r="AG344" i="1"/>
  <c r="AA344" i="1"/>
  <c r="AE344" i="1"/>
  <c r="Z344" i="1"/>
  <c r="AD344" i="1"/>
  <c r="AK344" i="1" s="1"/>
  <c r="Y344" i="1"/>
  <c r="AC344" i="1"/>
  <c r="AF95" i="1"/>
  <c r="AL95" i="1" s="1"/>
  <c r="AB95" i="1"/>
  <c r="AD95" i="1"/>
  <c r="AK95" i="1" s="1"/>
  <c r="Y95" i="1"/>
  <c r="AC95" i="1"/>
  <c r="AE95" i="1"/>
  <c r="AA95" i="1"/>
  <c r="AG95" i="1"/>
  <c r="Z95" i="1"/>
  <c r="AD275" i="1"/>
  <c r="AK275" i="1" s="1"/>
  <c r="Z275" i="1"/>
  <c r="AG275" i="1"/>
  <c r="AC275" i="1"/>
  <c r="Y275" i="1"/>
  <c r="AA275" i="1"/>
  <c r="AF275" i="1"/>
  <c r="AL275" i="1" s="1"/>
  <c r="AB275" i="1"/>
  <c r="AE275" i="1"/>
  <c r="AE400" i="1"/>
  <c r="AA400" i="1"/>
  <c r="AF400" i="1"/>
  <c r="AL400" i="1" s="1"/>
  <c r="Z400" i="1"/>
  <c r="AB400" i="1"/>
  <c r="AG400" i="1"/>
  <c r="Y400" i="1"/>
  <c r="AD400" i="1"/>
  <c r="AK400" i="1" s="1"/>
  <c r="AC400" i="1"/>
  <c r="AE472" i="1"/>
  <c r="AA472" i="1"/>
  <c r="AD472" i="1"/>
  <c r="AK472" i="1" s="1"/>
  <c r="Y472" i="1"/>
  <c r="AC472" i="1"/>
  <c r="AB472" i="1"/>
  <c r="AG472" i="1"/>
  <c r="AF472" i="1"/>
  <c r="AL472" i="1" s="1"/>
  <c r="Z472" i="1"/>
  <c r="AE149" i="1"/>
  <c r="AA149" i="1"/>
  <c r="AC149" i="1"/>
  <c r="AG149" i="1"/>
  <c r="AB149" i="1"/>
  <c r="Y149" i="1"/>
  <c r="Z149" i="1"/>
  <c r="AD149" i="1"/>
  <c r="AK149" i="1" s="1"/>
  <c r="AF149" i="1"/>
  <c r="AL149" i="1" s="1"/>
  <c r="AD267" i="1"/>
  <c r="AK267" i="1" s="1"/>
  <c r="Z267" i="1"/>
  <c r="AE267" i="1"/>
  <c r="Y267" i="1"/>
  <c r="AC267" i="1"/>
  <c r="AB267" i="1"/>
  <c r="AA267" i="1"/>
  <c r="AF267" i="1"/>
  <c r="AL267" i="1" s="1"/>
  <c r="AG267" i="1"/>
  <c r="AF328" i="1"/>
  <c r="AL328" i="1" s="1"/>
  <c r="AB328" i="1"/>
  <c r="AD328" i="1"/>
  <c r="AK328" i="1" s="1"/>
  <c r="Y328" i="1"/>
  <c r="AC328" i="1"/>
  <c r="Z328" i="1"/>
  <c r="AE328" i="1"/>
  <c r="AA328" i="1"/>
  <c r="AG328" i="1"/>
  <c r="AD399" i="1"/>
  <c r="AK399" i="1" s="1"/>
  <c r="Z399" i="1"/>
  <c r="AF399" i="1"/>
  <c r="AL399" i="1" s="1"/>
  <c r="AA399" i="1"/>
  <c r="AE399" i="1"/>
  <c r="Y399" i="1"/>
  <c r="AB399" i="1"/>
  <c r="AG399" i="1"/>
  <c r="AC399" i="1"/>
  <c r="AG60" i="1"/>
  <c r="AC60" i="1"/>
  <c r="Y60" i="1"/>
  <c r="AF60" i="1"/>
  <c r="AL60" i="1" s="1"/>
  <c r="AA60" i="1"/>
  <c r="AD60" i="1"/>
  <c r="AK60" i="1" s="1"/>
  <c r="AE60" i="1"/>
  <c r="AB60" i="1"/>
  <c r="Z60" i="1"/>
  <c r="AF34" i="1"/>
  <c r="AL34" i="1" s="1"/>
  <c r="AB34" i="1"/>
  <c r="AD34" i="1"/>
  <c r="AK34" i="1" s="1"/>
  <c r="Y34" i="1"/>
  <c r="AG34" i="1"/>
  <c r="Z34" i="1"/>
  <c r="AE34" i="1"/>
  <c r="AA34" i="1"/>
  <c r="AC34" i="1"/>
  <c r="AG252" i="1"/>
  <c r="AC252" i="1"/>
  <c r="Y252" i="1"/>
  <c r="AB252" i="1"/>
  <c r="AD252" i="1"/>
  <c r="AK252" i="1" s="1"/>
  <c r="AA252" i="1"/>
  <c r="AF252" i="1"/>
  <c r="AL252" i="1" s="1"/>
  <c r="Z252" i="1"/>
  <c r="AE252" i="1"/>
  <c r="AE296" i="1"/>
  <c r="AA296" i="1"/>
  <c r="AD296" i="1"/>
  <c r="AK296" i="1" s="1"/>
  <c r="Y296" i="1"/>
  <c r="AC296" i="1"/>
  <c r="Z296" i="1"/>
  <c r="AF296" i="1"/>
  <c r="AL296" i="1" s="1"/>
  <c r="AB296" i="1"/>
  <c r="AG296" i="1"/>
  <c r="AG85" i="1"/>
  <c r="AC85" i="1"/>
  <c r="Y85" i="1"/>
  <c r="AD85" i="1"/>
  <c r="AK85" i="1" s="1"/>
  <c r="AE85" i="1"/>
  <c r="AB85" i="1"/>
  <c r="Z85" i="1"/>
  <c r="AF85" i="1"/>
  <c r="AL85" i="1" s="1"/>
  <c r="AA85" i="1"/>
  <c r="AF455" i="1"/>
  <c r="AL455" i="1" s="1"/>
  <c r="AB455" i="1"/>
  <c r="AE455" i="1"/>
  <c r="Z455" i="1"/>
  <c r="AD455" i="1"/>
  <c r="AK455" i="1" s="1"/>
  <c r="Y455" i="1"/>
  <c r="AG455" i="1"/>
  <c r="AA455" i="1"/>
  <c r="AC455" i="1"/>
  <c r="AG411" i="1"/>
  <c r="AC411" i="1"/>
  <c r="Y411" i="1"/>
  <c r="AB411" i="1"/>
  <c r="AE411" i="1"/>
  <c r="Z411" i="1"/>
  <c r="AF411" i="1"/>
  <c r="AL411" i="1" s="1"/>
  <c r="AD411" i="1"/>
  <c r="AK411" i="1" s="1"/>
  <c r="AA411" i="1"/>
  <c r="AD40" i="1"/>
  <c r="AK40" i="1" s="1"/>
  <c r="Z40" i="1"/>
  <c r="AF40" i="1"/>
  <c r="AL40" i="1" s="1"/>
  <c r="AA40" i="1"/>
  <c r="AE40" i="1"/>
  <c r="Y40" i="1"/>
  <c r="AG40" i="1"/>
  <c r="AC40" i="1"/>
  <c r="AB40" i="1"/>
  <c r="AD139" i="1"/>
  <c r="AK139" i="1" s="1"/>
  <c r="Z139" i="1"/>
  <c r="AG139" i="1"/>
  <c r="AB139" i="1"/>
  <c r="AF139" i="1"/>
  <c r="AL139" i="1" s="1"/>
  <c r="AA139" i="1"/>
  <c r="AE139" i="1"/>
  <c r="AC139" i="1"/>
  <c r="Y139" i="1"/>
  <c r="AE307" i="1"/>
  <c r="AA307" i="1"/>
  <c r="AG307" i="1"/>
  <c r="AB307" i="1"/>
  <c r="AF307" i="1"/>
  <c r="AL307" i="1" s="1"/>
  <c r="Y307" i="1"/>
  <c r="Z307" i="1"/>
  <c r="AD307" i="1"/>
  <c r="AK307" i="1" s="1"/>
  <c r="AC307" i="1"/>
  <c r="AD371" i="1"/>
  <c r="AK371" i="1" s="1"/>
  <c r="Z371" i="1"/>
  <c r="AC371" i="1"/>
  <c r="AE371" i="1"/>
  <c r="AB371" i="1"/>
  <c r="AG371" i="1"/>
  <c r="AA371" i="1"/>
  <c r="AF371" i="1"/>
  <c r="AL371" i="1" s="1"/>
  <c r="Y371" i="1"/>
  <c r="AD433" i="1"/>
  <c r="AK433" i="1" s="1"/>
  <c r="Z433" i="1"/>
  <c r="AF433" i="1"/>
  <c r="AL433" i="1" s="1"/>
  <c r="AA433" i="1"/>
  <c r="AC433" i="1"/>
  <c r="AB433" i="1"/>
  <c r="Y433" i="1"/>
  <c r="AE433" i="1"/>
  <c r="AG433" i="1"/>
  <c r="AF494" i="1"/>
  <c r="AL494" i="1" s="1"/>
  <c r="AB494" i="1"/>
  <c r="AG494" i="1"/>
  <c r="AA494" i="1"/>
  <c r="Z494" i="1"/>
  <c r="AE494" i="1"/>
  <c r="Y494" i="1"/>
  <c r="AD494" i="1"/>
  <c r="AK494" i="1" s="1"/>
  <c r="AC494" i="1"/>
  <c r="AE86" i="1"/>
  <c r="AA86" i="1"/>
  <c r="AF86" i="1"/>
  <c r="AL86" i="1" s="1"/>
  <c r="Z86" i="1"/>
  <c r="AG86" i="1"/>
  <c r="Y86" i="1"/>
  <c r="AB86" i="1"/>
  <c r="AD86" i="1"/>
  <c r="AK86" i="1" s="1"/>
  <c r="AC86" i="1"/>
  <c r="AE159" i="1"/>
  <c r="AA159" i="1"/>
  <c r="AG159" i="1"/>
  <c r="AB159" i="1"/>
  <c r="Z159" i="1"/>
  <c r="AF159" i="1"/>
  <c r="AL159" i="1" s="1"/>
  <c r="Y159" i="1"/>
  <c r="AD159" i="1"/>
  <c r="AK159" i="1" s="1"/>
  <c r="AC159" i="1"/>
  <c r="AF180" i="1"/>
  <c r="AL180" i="1" s="1"/>
  <c r="AB180" i="1"/>
  <c r="AC180" i="1"/>
  <c r="AA180" i="1"/>
  <c r="AG180" i="1"/>
  <c r="Y180" i="1"/>
  <c r="AE180" i="1"/>
  <c r="AD180" i="1"/>
  <c r="AK180" i="1" s="1"/>
  <c r="Z180" i="1"/>
  <c r="AF184" i="1"/>
  <c r="AL184" i="1" s="1"/>
  <c r="AB184" i="1"/>
  <c r="AD184" i="1"/>
  <c r="AK184" i="1" s="1"/>
  <c r="Y184" i="1"/>
  <c r="AA184" i="1"/>
  <c r="AG184" i="1"/>
  <c r="AE184" i="1"/>
  <c r="AC184" i="1"/>
  <c r="Z184" i="1"/>
  <c r="AG188" i="1"/>
  <c r="AC188" i="1"/>
  <c r="Y188" i="1"/>
  <c r="AB188" i="1"/>
  <c r="AD188" i="1"/>
  <c r="AK188" i="1" s="1"/>
  <c r="Z188" i="1"/>
  <c r="AE188" i="1"/>
  <c r="AA188" i="1"/>
  <c r="AF188" i="1"/>
  <c r="AL188" i="1" s="1"/>
  <c r="AE192" i="1"/>
  <c r="AA192" i="1"/>
  <c r="AF192" i="1"/>
  <c r="AL192" i="1" s="1"/>
  <c r="Z192" i="1"/>
  <c r="AD192" i="1"/>
  <c r="AK192" i="1" s="1"/>
  <c r="Y192" i="1"/>
  <c r="AG192" i="1"/>
  <c r="AC192" i="1"/>
  <c r="AB192" i="1"/>
  <c r="AG196" i="1"/>
  <c r="AC196" i="1"/>
  <c r="Y196" i="1"/>
  <c r="AD196" i="1"/>
  <c r="AK196" i="1" s="1"/>
  <c r="AA196" i="1"/>
  <c r="Z196" i="1"/>
  <c r="AB196" i="1"/>
  <c r="AF196" i="1"/>
  <c r="AL196" i="1" s="1"/>
  <c r="AE196" i="1"/>
  <c r="AG200" i="1"/>
  <c r="AC200" i="1"/>
  <c r="Y200" i="1"/>
  <c r="AD200" i="1"/>
  <c r="AK200" i="1" s="1"/>
  <c r="AB200" i="1"/>
  <c r="AA200" i="1"/>
  <c r="Z200" i="1"/>
  <c r="AE200" i="1"/>
  <c r="AF200" i="1"/>
  <c r="AL200" i="1" s="1"/>
  <c r="AF235" i="1"/>
  <c r="AL235" i="1" s="1"/>
  <c r="AB235" i="1"/>
  <c r="AD235" i="1"/>
  <c r="AK235" i="1" s="1"/>
  <c r="Y235" i="1"/>
  <c r="AA235" i="1"/>
  <c r="AG235" i="1"/>
  <c r="Z235" i="1"/>
  <c r="AE235" i="1"/>
  <c r="AC235" i="1"/>
  <c r="AD358" i="1"/>
  <c r="AK358" i="1" s="1"/>
  <c r="Z358" i="1"/>
  <c r="AG358" i="1"/>
  <c r="AB358" i="1"/>
  <c r="AF358" i="1"/>
  <c r="AL358" i="1" s="1"/>
  <c r="Y358" i="1"/>
  <c r="AE358" i="1"/>
  <c r="AC358" i="1"/>
  <c r="AA358" i="1"/>
  <c r="AE404" i="1"/>
  <c r="AA404" i="1"/>
  <c r="AG404" i="1"/>
  <c r="AB404" i="1"/>
  <c r="AF404" i="1"/>
  <c r="AL404" i="1" s="1"/>
  <c r="Z404" i="1"/>
  <c r="Y404" i="1"/>
  <c r="AD404" i="1"/>
  <c r="AK404" i="1" s="1"/>
  <c r="AC404" i="1"/>
  <c r="AF429" i="1"/>
  <c r="AL429" i="1" s="1"/>
  <c r="AB429" i="1"/>
  <c r="AD429" i="1"/>
  <c r="AK429" i="1" s="1"/>
  <c r="Y429" i="1"/>
  <c r="AA429" i="1"/>
  <c r="AE429" i="1"/>
  <c r="AC429" i="1"/>
  <c r="Z429" i="1"/>
  <c r="AG429" i="1"/>
  <c r="AG475" i="1"/>
  <c r="AC475" i="1"/>
  <c r="Y475" i="1"/>
  <c r="AF475" i="1"/>
  <c r="AL475" i="1" s="1"/>
  <c r="AA475" i="1"/>
  <c r="AD475" i="1"/>
  <c r="AK475" i="1" s="1"/>
  <c r="AB475" i="1"/>
  <c r="Z475" i="1"/>
  <c r="AE475" i="1"/>
  <c r="AF227" i="1"/>
  <c r="AL227" i="1" s="1"/>
  <c r="AB227" i="1"/>
  <c r="AG227" i="1"/>
  <c r="AA227" i="1"/>
  <c r="Z227" i="1"/>
  <c r="AD227" i="1"/>
  <c r="AK227" i="1" s="1"/>
  <c r="Y227" i="1"/>
  <c r="AE227" i="1"/>
  <c r="AC227" i="1"/>
  <c r="AG23" i="1"/>
  <c r="AC23" i="1"/>
  <c r="Y23" i="1"/>
  <c r="AE23" i="1"/>
  <c r="Z23" i="1"/>
  <c r="AD23" i="1"/>
  <c r="AK23" i="1" s="1"/>
  <c r="AF23" i="1"/>
  <c r="AL23" i="1" s="1"/>
  <c r="AA23" i="1"/>
  <c r="AB23" i="1"/>
  <c r="AG265" i="1"/>
  <c r="AC265" i="1"/>
  <c r="Y265" i="1"/>
  <c r="AE265" i="1"/>
  <c r="Z265" i="1"/>
  <c r="AD265" i="1"/>
  <c r="AK265" i="1" s="1"/>
  <c r="AA265" i="1"/>
  <c r="AF265" i="1"/>
  <c r="AL265" i="1" s="1"/>
  <c r="AB265" i="1"/>
  <c r="AF373" i="1"/>
  <c r="AL373" i="1" s="1"/>
  <c r="AB373" i="1"/>
  <c r="AE373" i="1"/>
  <c r="Z373" i="1"/>
  <c r="AA373" i="1"/>
  <c r="AC373" i="1"/>
  <c r="AG373" i="1"/>
  <c r="AD373" i="1"/>
  <c r="AK373" i="1" s="1"/>
  <c r="Y373" i="1"/>
  <c r="AE496" i="1"/>
  <c r="AA496" i="1"/>
  <c r="AG496" i="1"/>
  <c r="AB496" i="1"/>
  <c r="AF496" i="1"/>
  <c r="AL496" i="1" s="1"/>
  <c r="Z496" i="1"/>
  <c r="Y496" i="1"/>
  <c r="AC496" i="1"/>
  <c r="AD496" i="1"/>
  <c r="AK496" i="1" s="1"/>
  <c r="AF236" i="1"/>
  <c r="AL236" i="1" s="1"/>
  <c r="AB236" i="1"/>
  <c r="AG236" i="1"/>
  <c r="AA236" i="1"/>
  <c r="AC236" i="1"/>
  <c r="Z236" i="1"/>
  <c r="Y236" i="1"/>
  <c r="AE236" i="1"/>
  <c r="AD236" i="1"/>
  <c r="AK236" i="1" s="1"/>
  <c r="AF4" i="1"/>
  <c r="AL4" i="1" s="1"/>
  <c r="AB4" i="1"/>
  <c r="AE4" i="1"/>
  <c r="Z4" i="1"/>
  <c r="AG4" i="1"/>
  <c r="Y4" i="1"/>
  <c r="AD4" i="1"/>
  <c r="AK4" i="1" s="1"/>
  <c r="AC4" i="1"/>
  <c r="AA4" i="1"/>
  <c r="AG30" i="1"/>
  <c r="AC30" i="1"/>
  <c r="Y30" i="1"/>
  <c r="AB30" i="1"/>
  <c r="AD30" i="1"/>
  <c r="AK30" i="1" s="1"/>
  <c r="AA30" i="1"/>
  <c r="Z30" i="1"/>
  <c r="AF30" i="1"/>
  <c r="AL30" i="1" s="1"/>
  <c r="AE30" i="1"/>
  <c r="AG53" i="1"/>
  <c r="AC53" i="1"/>
  <c r="Y53" i="1"/>
  <c r="AF53" i="1"/>
  <c r="AL53" i="1" s="1"/>
  <c r="AA53" i="1"/>
  <c r="AD53" i="1"/>
  <c r="AK53" i="1" s="1"/>
  <c r="AE53" i="1"/>
  <c r="AB53" i="1"/>
  <c r="Z53" i="1"/>
  <c r="AF124" i="1"/>
  <c r="AL124" i="1" s="1"/>
  <c r="AB124" i="1"/>
  <c r="AD124" i="1"/>
  <c r="AK124" i="1" s="1"/>
  <c r="Y124" i="1"/>
  <c r="AC124" i="1"/>
  <c r="Z124" i="1"/>
  <c r="AA124" i="1"/>
  <c r="AG124" i="1"/>
  <c r="AE124" i="1"/>
  <c r="AD225" i="1"/>
  <c r="AK225" i="1" s="1"/>
  <c r="Z225" i="1"/>
  <c r="AE225" i="1"/>
  <c r="Y225" i="1"/>
  <c r="AC225" i="1"/>
  <c r="AB225" i="1"/>
  <c r="AG225" i="1"/>
  <c r="AA225" i="1"/>
  <c r="AF225" i="1"/>
  <c r="AL225" i="1" s="1"/>
  <c r="AE243" i="1"/>
  <c r="AA243" i="1"/>
  <c r="AD243" i="1"/>
  <c r="AK243" i="1" s="1"/>
  <c r="Y243" i="1"/>
  <c r="AC243" i="1"/>
  <c r="AB243" i="1"/>
  <c r="Z243" i="1"/>
  <c r="AG243" i="1"/>
  <c r="AF243" i="1"/>
  <c r="AL243" i="1" s="1"/>
  <c r="AE309" i="1"/>
  <c r="AA309" i="1"/>
  <c r="AD309" i="1"/>
  <c r="AK309" i="1" s="1"/>
  <c r="Y309" i="1"/>
  <c r="AC309" i="1"/>
  <c r="AB309" i="1"/>
  <c r="Z309" i="1"/>
  <c r="AF309" i="1"/>
  <c r="AL309" i="1" s="1"/>
  <c r="AG309" i="1"/>
  <c r="AG422" i="1"/>
  <c r="AC422" i="1"/>
  <c r="Y422" i="1"/>
  <c r="AE422" i="1"/>
  <c r="Z422" i="1"/>
  <c r="AD422" i="1"/>
  <c r="AK422" i="1" s="1"/>
  <c r="AF422" i="1"/>
  <c r="AL422" i="1" s="1"/>
  <c r="AA422" i="1"/>
  <c r="AB422" i="1"/>
  <c r="AE476" i="1"/>
  <c r="AA476" i="1"/>
  <c r="AC476" i="1"/>
  <c r="AG476" i="1"/>
  <c r="AB476" i="1"/>
  <c r="AD476" i="1"/>
  <c r="AK476" i="1" s="1"/>
  <c r="AF476" i="1"/>
  <c r="AL476" i="1" s="1"/>
  <c r="Y476" i="1"/>
  <c r="Z476" i="1"/>
  <c r="AF43" i="1"/>
  <c r="AL43" i="1" s="1"/>
  <c r="AB43" i="1"/>
  <c r="AE43" i="1"/>
  <c r="Z43" i="1"/>
  <c r="AC43" i="1"/>
  <c r="AD43" i="1"/>
  <c r="AK43" i="1" s="1"/>
  <c r="AA43" i="1"/>
  <c r="Y43" i="1"/>
  <c r="AG43" i="1"/>
  <c r="AG473" i="1"/>
  <c r="AC473" i="1"/>
  <c r="Y473" i="1"/>
  <c r="AE473" i="1"/>
  <c r="Z473" i="1"/>
  <c r="AA473" i="1"/>
  <c r="AF473" i="1"/>
  <c r="AL473" i="1" s="1"/>
  <c r="AD473" i="1"/>
  <c r="AK473" i="1" s="1"/>
  <c r="AB473" i="1"/>
  <c r="AE207" i="1"/>
  <c r="AA207" i="1"/>
  <c r="AF207" i="1"/>
  <c r="AL207" i="1" s="1"/>
  <c r="Z207" i="1"/>
  <c r="AB207" i="1"/>
  <c r="AG207" i="1"/>
  <c r="Y207" i="1"/>
  <c r="AC207" i="1"/>
  <c r="AD207" i="1"/>
  <c r="AK207" i="1" s="1"/>
  <c r="AE253" i="1"/>
  <c r="AA253" i="1"/>
  <c r="AF253" i="1"/>
  <c r="AL253" i="1" s="1"/>
  <c r="Z253" i="1"/>
  <c r="AG253" i="1"/>
  <c r="Y253" i="1"/>
  <c r="AC253" i="1"/>
  <c r="AD253" i="1"/>
  <c r="AK253" i="1" s="1"/>
  <c r="AB253" i="1"/>
  <c r="AD350" i="1"/>
  <c r="AK350" i="1" s="1"/>
  <c r="Z350" i="1"/>
  <c r="AF350" i="1"/>
  <c r="AL350" i="1" s="1"/>
  <c r="AA350" i="1"/>
  <c r="AE350" i="1"/>
  <c r="Y350" i="1"/>
  <c r="AG350" i="1"/>
  <c r="AB350" i="1"/>
  <c r="AC350" i="1"/>
  <c r="AG109" i="1"/>
  <c r="AC109" i="1"/>
  <c r="Y109" i="1"/>
  <c r="AE109" i="1"/>
  <c r="Z109" i="1"/>
  <c r="AD109" i="1"/>
  <c r="AK109" i="1" s="1"/>
  <c r="AA109" i="1"/>
  <c r="AB109" i="1"/>
  <c r="AF109" i="1"/>
  <c r="AL109" i="1" s="1"/>
  <c r="AG45" i="1"/>
  <c r="AC45" i="1"/>
  <c r="Y45" i="1"/>
  <c r="AE45" i="1"/>
  <c r="Z45" i="1"/>
  <c r="AD45" i="1"/>
  <c r="AK45" i="1" s="1"/>
  <c r="AF45" i="1"/>
  <c r="AL45" i="1" s="1"/>
  <c r="AB45" i="1"/>
  <c r="AA45" i="1"/>
  <c r="AD126" i="1"/>
  <c r="AK126" i="1" s="1"/>
  <c r="Z126" i="1"/>
  <c r="AG126" i="1"/>
  <c r="AB126" i="1"/>
  <c r="AF126" i="1"/>
  <c r="AL126" i="1" s="1"/>
  <c r="AA126" i="1"/>
  <c r="AE126" i="1"/>
  <c r="AC126" i="1"/>
  <c r="Y126" i="1"/>
  <c r="AG152" i="1"/>
  <c r="AC152" i="1"/>
  <c r="Y152" i="1"/>
  <c r="AF152" i="1"/>
  <c r="AL152" i="1" s="1"/>
  <c r="AA152" i="1"/>
  <c r="AE152" i="1"/>
  <c r="Z152" i="1"/>
  <c r="AD152" i="1"/>
  <c r="AK152" i="1" s="1"/>
  <c r="AB152" i="1"/>
  <c r="AD221" i="1"/>
  <c r="AK221" i="1" s="1"/>
  <c r="Z221" i="1"/>
  <c r="AG221" i="1"/>
  <c r="AB221" i="1"/>
  <c r="AF221" i="1"/>
  <c r="AL221" i="1" s="1"/>
  <c r="AC221" i="1"/>
  <c r="AA221" i="1"/>
  <c r="Y221" i="1"/>
  <c r="AE221" i="1"/>
  <c r="AE415" i="1"/>
  <c r="AA415" i="1"/>
  <c r="AG415" i="1"/>
  <c r="AB415" i="1"/>
  <c r="AF415" i="1"/>
  <c r="AL415" i="1" s="1"/>
  <c r="Z415" i="1"/>
  <c r="AD415" i="1"/>
  <c r="AK415" i="1" s="1"/>
  <c r="AC415" i="1"/>
  <c r="Y415" i="1"/>
  <c r="AF314" i="1"/>
  <c r="AL314" i="1" s="1"/>
  <c r="AB314" i="1"/>
  <c r="AG314" i="1"/>
  <c r="AA314" i="1"/>
  <c r="Z314" i="1"/>
  <c r="AC314" i="1"/>
  <c r="Y314" i="1"/>
  <c r="AD314" i="1"/>
  <c r="AK314" i="1" s="1"/>
  <c r="AE314" i="1"/>
  <c r="AG403" i="1"/>
  <c r="AC403" i="1"/>
  <c r="Y403" i="1"/>
  <c r="AF403" i="1"/>
  <c r="AL403" i="1" s="1"/>
  <c r="AA403" i="1"/>
  <c r="AE403" i="1"/>
  <c r="Z403" i="1"/>
  <c r="AD403" i="1"/>
  <c r="AK403" i="1" s="1"/>
  <c r="AB403" i="1"/>
  <c r="AE337" i="1"/>
  <c r="AA337" i="1"/>
  <c r="AC337" i="1"/>
  <c r="AG337" i="1"/>
  <c r="AB337" i="1"/>
  <c r="AD337" i="1"/>
  <c r="AK337" i="1" s="1"/>
  <c r="Y337" i="1"/>
  <c r="Z337" i="1"/>
  <c r="AF337" i="1"/>
  <c r="AL337" i="1" s="1"/>
  <c r="AE261" i="1"/>
  <c r="AA261" i="1"/>
  <c r="AG261" i="1"/>
  <c r="AB261" i="1"/>
  <c r="AD261" i="1"/>
  <c r="AK261" i="1" s="1"/>
  <c r="Y261" i="1"/>
  <c r="AF261" i="1"/>
  <c r="AL261" i="1" s="1"/>
  <c r="AC261" i="1"/>
  <c r="Z261" i="1"/>
  <c r="AG24" i="1"/>
  <c r="AC24" i="1"/>
  <c r="Y24" i="1"/>
  <c r="AD24" i="1"/>
  <c r="AK24" i="1" s="1"/>
  <c r="AB24" i="1"/>
  <c r="AA24" i="1"/>
  <c r="Z24" i="1"/>
  <c r="AE24" i="1"/>
  <c r="AF24" i="1"/>
  <c r="AL24" i="1" s="1"/>
  <c r="AE110" i="1"/>
  <c r="AA110" i="1"/>
  <c r="AG110" i="1"/>
  <c r="AB110" i="1"/>
  <c r="AD110" i="1"/>
  <c r="AK110" i="1" s="1"/>
  <c r="AC110" i="1"/>
  <c r="AF110" i="1"/>
  <c r="AL110" i="1" s="1"/>
  <c r="Z110" i="1"/>
  <c r="Y110" i="1"/>
  <c r="AF282" i="1"/>
  <c r="AL282" i="1" s="1"/>
  <c r="AB282" i="1"/>
  <c r="AC282" i="1"/>
  <c r="AE282" i="1"/>
  <c r="Y282" i="1"/>
  <c r="AD282" i="1"/>
  <c r="AK282" i="1" s="1"/>
  <c r="AA282" i="1"/>
  <c r="Z282" i="1"/>
  <c r="AG282" i="1"/>
  <c r="AD374" i="1"/>
  <c r="AK374" i="1" s="1"/>
  <c r="Z374" i="1"/>
  <c r="AG374" i="1"/>
  <c r="AB374" i="1"/>
  <c r="AF374" i="1"/>
  <c r="AL374" i="1" s="1"/>
  <c r="AA374" i="1"/>
  <c r="AC374" i="1"/>
  <c r="Y374" i="1"/>
  <c r="AE374" i="1"/>
  <c r="AF489" i="1"/>
  <c r="AL489" i="1" s="1"/>
  <c r="AB489" i="1"/>
  <c r="AG489" i="1"/>
  <c r="AA489" i="1"/>
  <c r="AE489" i="1"/>
  <c r="Z489" i="1"/>
  <c r="AC489" i="1"/>
  <c r="AD489" i="1"/>
  <c r="AK489" i="1" s="1"/>
  <c r="Y489" i="1"/>
  <c r="AF125" i="1"/>
  <c r="AL125" i="1" s="1"/>
  <c r="AB125" i="1"/>
  <c r="AD125" i="1"/>
  <c r="AK125" i="1" s="1"/>
  <c r="Y125" i="1"/>
  <c r="AC125" i="1"/>
  <c r="AG125" i="1"/>
  <c r="Z125" i="1"/>
  <c r="AE125" i="1"/>
  <c r="AA125" i="1"/>
  <c r="AG270" i="1"/>
  <c r="AC270" i="1"/>
  <c r="Y270" i="1"/>
  <c r="AD270" i="1"/>
  <c r="AK270" i="1" s="1"/>
  <c r="AB270" i="1"/>
  <c r="AE270" i="1"/>
  <c r="AF270" i="1"/>
  <c r="AL270" i="1" s="1"/>
  <c r="Z270" i="1"/>
  <c r="AA270" i="1"/>
  <c r="AG454" i="1"/>
  <c r="AC454" i="1"/>
  <c r="Y454" i="1"/>
  <c r="AB454" i="1"/>
  <c r="AD454" i="1"/>
  <c r="AK454" i="1" s="1"/>
  <c r="AE454" i="1"/>
  <c r="AA454" i="1"/>
  <c r="AF454" i="1"/>
  <c r="AL454" i="1" s="1"/>
  <c r="Z454" i="1"/>
  <c r="AD98" i="1"/>
  <c r="AK98" i="1" s="1"/>
  <c r="Z98" i="1"/>
  <c r="AE98" i="1"/>
  <c r="Y98" i="1"/>
  <c r="AF98" i="1"/>
  <c r="AL98" i="1" s="1"/>
  <c r="AB98" i="1"/>
  <c r="AA98" i="1"/>
  <c r="AG98" i="1"/>
  <c r="AC98" i="1"/>
  <c r="AD173" i="1"/>
  <c r="AK173" i="1" s="1"/>
  <c r="Z173" i="1"/>
  <c r="AF173" i="1"/>
  <c r="AL173" i="1" s="1"/>
  <c r="AA173" i="1"/>
  <c r="AE173" i="1"/>
  <c r="Y173" i="1"/>
  <c r="AB173" i="1"/>
  <c r="AC173" i="1"/>
  <c r="AG173" i="1"/>
  <c r="AF264" i="1"/>
  <c r="AL264" i="1" s="1"/>
  <c r="AB264" i="1"/>
  <c r="AD264" i="1"/>
  <c r="AK264" i="1" s="1"/>
  <c r="Y264" i="1"/>
  <c r="AE264" i="1"/>
  <c r="AA264" i="1"/>
  <c r="AG264" i="1"/>
  <c r="AC264" i="1"/>
  <c r="Z264" i="1"/>
  <c r="AD451" i="1"/>
  <c r="AK451" i="1" s="1"/>
  <c r="Z451" i="1"/>
  <c r="AC451" i="1"/>
  <c r="AF451" i="1"/>
  <c r="AL451" i="1" s="1"/>
  <c r="Y451" i="1"/>
  <c r="AE451" i="1"/>
  <c r="AG451" i="1"/>
  <c r="AA451" i="1"/>
  <c r="AB451" i="1"/>
  <c r="AG216" i="1"/>
  <c r="AC216" i="1"/>
  <c r="Y216" i="1"/>
  <c r="AB216" i="1"/>
  <c r="AD216" i="1"/>
  <c r="AK216" i="1" s="1"/>
  <c r="AF216" i="1"/>
  <c r="AL216" i="1" s="1"/>
  <c r="Z216" i="1"/>
  <c r="AE216" i="1"/>
  <c r="AA216" i="1"/>
  <c r="AD326" i="1"/>
  <c r="AK326" i="1" s="1"/>
  <c r="Z326" i="1"/>
  <c r="AF326" i="1"/>
  <c r="AL326" i="1" s="1"/>
  <c r="AA326" i="1"/>
  <c r="AC326" i="1"/>
  <c r="AE326" i="1"/>
  <c r="AB326" i="1"/>
  <c r="Y326" i="1"/>
  <c r="AG326" i="1"/>
  <c r="AD479" i="1"/>
  <c r="AK479" i="1" s="1"/>
  <c r="Z479" i="1"/>
  <c r="AE479" i="1"/>
  <c r="Y479" i="1"/>
  <c r="AC479" i="1"/>
  <c r="AB479" i="1"/>
  <c r="AG479" i="1"/>
  <c r="AA479" i="1"/>
  <c r="AF479" i="1"/>
  <c r="AL479" i="1" s="1"/>
  <c r="AB486" i="1"/>
  <c r="AE486" i="1"/>
  <c r="Z486" i="1"/>
  <c r="AD486" i="1"/>
  <c r="AK486" i="1" s="1"/>
  <c r="Y486" i="1"/>
  <c r="AA486" i="1"/>
  <c r="AG486" i="1"/>
  <c r="AC486" i="1"/>
  <c r="AG495" i="1"/>
  <c r="AC495" i="1"/>
  <c r="Y495" i="1"/>
  <c r="AB495" i="1"/>
  <c r="AE495" i="1"/>
  <c r="AA495" i="1"/>
  <c r="Z495" i="1"/>
  <c r="AD495" i="1"/>
  <c r="AK495" i="1" s="1"/>
  <c r="AF495" i="1"/>
  <c r="AL495" i="1" s="1"/>
  <c r="AF51" i="1"/>
  <c r="AL51" i="1" s="1"/>
  <c r="AB51" i="1"/>
  <c r="AD51" i="1"/>
  <c r="AK51" i="1" s="1"/>
  <c r="Y51" i="1"/>
  <c r="AG51" i="1"/>
  <c r="Z51" i="1"/>
  <c r="AA51" i="1"/>
  <c r="AE51" i="1"/>
  <c r="AC51" i="1"/>
  <c r="AG140" i="1"/>
  <c r="AC140" i="1"/>
  <c r="Y140" i="1"/>
  <c r="AB140" i="1"/>
  <c r="AE140" i="1"/>
  <c r="Z140" i="1"/>
  <c r="AD140" i="1"/>
  <c r="AK140" i="1" s="1"/>
  <c r="AA140" i="1"/>
  <c r="AF140" i="1"/>
  <c r="AL140" i="1" s="1"/>
  <c r="AG345" i="1"/>
  <c r="AC345" i="1"/>
  <c r="Y345" i="1"/>
  <c r="AE345" i="1"/>
  <c r="Z345" i="1"/>
  <c r="AD345" i="1"/>
  <c r="AK345" i="1" s="1"/>
  <c r="AB345" i="1"/>
  <c r="AA345" i="1"/>
  <c r="AF345" i="1"/>
  <c r="AL345" i="1" s="1"/>
  <c r="AE425" i="1"/>
  <c r="AA425" i="1"/>
  <c r="AG425" i="1"/>
  <c r="AB425" i="1"/>
  <c r="AF425" i="1"/>
  <c r="AL425" i="1" s="1"/>
  <c r="Z425" i="1"/>
  <c r="AC425" i="1"/>
  <c r="AD425" i="1"/>
  <c r="AK425" i="1" s="1"/>
  <c r="Y425" i="1"/>
  <c r="AE64" i="1"/>
  <c r="AA64" i="1"/>
  <c r="AF64" i="1"/>
  <c r="AL64" i="1" s="1"/>
  <c r="Z64" i="1"/>
  <c r="AD64" i="1"/>
  <c r="AK64" i="1" s="1"/>
  <c r="AG64" i="1"/>
  <c r="AC64" i="1"/>
  <c r="AB64" i="1"/>
  <c r="Y64" i="1"/>
  <c r="AF113" i="1"/>
  <c r="AL113" i="1" s="1"/>
  <c r="AB113" i="1"/>
  <c r="AD113" i="1"/>
  <c r="AK113" i="1" s="1"/>
  <c r="Y113" i="1"/>
  <c r="AG113" i="1"/>
  <c r="Z113" i="1"/>
  <c r="AE113" i="1"/>
  <c r="AC113" i="1"/>
  <c r="AA113" i="1"/>
  <c r="AE268" i="1"/>
  <c r="AA268" i="1"/>
  <c r="AG268" i="1"/>
  <c r="AB268" i="1"/>
  <c r="AF268" i="1"/>
  <c r="AL268" i="1" s="1"/>
  <c r="Z268" i="1"/>
  <c r="Y268" i="1"/>
  <c r="AC268" i="1"/>
  <c r="AD268" i="1"/>
  <c r="AK268" i="1" s="1"/>
  <c r="AF341" i="1"/>
  <c r="AL341" i="1" s="1"/>
  <c r="AB341" i="1"/>
  <c r="AC341" i="1"/>
  <c r="AG341" i="1"/>
  <c r="Z341" i="1"/>
  <c r="AE341" i="1"/>
  <c r="Y341" i="1"/>
  <c r="AD341" i="1"/>
  <c r="AK341" i="1" s="1"/>
  <c r="AA341" i="1"/>
  <c r="AD447" i="1"/>
  <c r="AK447" i="1" s="1"/>
  <c r="Z447" i="1"/>
  <c r="AE447" i="1"/>
  <c r="Y447" i="1"/>
  <c r="AB447" i="1"/>
  <c r="AG447" i="1"/>
  <c r="AA447" i="1"/>
  <c r="AF447" i="1"/>
  <c r="AL447" i="1" s="1"/>
  <c r="AC447" i="1"/>
  <c r="AG492" i="1"/>
  <c r="AC492" i="1"/>
  <c r="Y492" i="1"/>
  <c r="AE492" i="1"/>
  <c r="Z492" i="1"/>
  <c r="AD492" i="1"/>
  <c r="AK492" i="1" s="1"/>
  <c r="AB492" i="1"/>
  <c r="AA492" i="1"/>
  <c r="AF492" i="1"/>
  <c r="AL492" i="1" s="1"/>
  <c r="AD106" i="1"/>
  <c r="AK106" i="1" s="1"/>
  <c r="Z106" i="1"/>
  <c r="AG106" i="1"/>
  <c r="AC106" i="1"/>
  <c r="AA106" i="1"/>
  <c r="AE106" i="1"/>
  <c r="Y106" i="1"/>
  <c r="AF106" i="1"/>
  <c r="AL106" i="1" s="1"/>
  <c r="AB106" i="1"/>
  <c r="AD52" i="1"/>
  <c r="AK52" i="1" s="1"/>
  <c r="Z52" i="1"/>
  <c r="AG52" i="1"/>
  <c r="AB52" i="1"/>
  <c r="AE52" i="1"/>
  <c r="Y52" i="1"/>
  <c r="AF52" i="1"/>
  <c r="AL52" i="1" s="1"/>
  <c r="AA52" i="1"/>
  <c r="AC52" i="1"/>
  <c r="AE127" i="1"/>
  <c r="AA127" i="1"/>
  <c r="AG127" i="1"/>
  <c r="AB127" i="1"/>
  <c r="AC127" i="1"/>
  <c r="Z127" i="1"/>
  <c r="AF127" i="1"/>
  <c r="AL127" i="1" s="1"/>
  <c r="Y127" i="1"/>
  <c r="AD127" i="1"/>
  <c r="AK127" i="1" s="1"/>
  <c r="AD273" i="1"/>
  <c r="AK273" i="1" s="1"/>
  <c r="Z273" i="1"/>
  <c r="AC273" i="1"/>
  <c r="AF273" i="1"/>
  <c r="AL273" i="1" s="1"/>
  <c r="Y273" i="1"/>
  <c r="AE273" i="1"/>
  <c r="AB273" i="1"/>
  <c r="AA273" i="1"/>
  <c r="AG273" i="1"/>
  <c r="AF301" i="1"/>
  <c r="AL301" i="1" s="1"/>
  <c r="AB301" i="1"/>
  <c r="AD301" i="1"/>
  <c r="AK301" i="1" s="1"/>
  <c r="Y301" i="1"/>
  <c r="AC301" i="1"/>
  <c r="AE301" i="1"/>
  <c r="AG301" i="1"/>
  <c r="Z301" i="1"/>
  <c r="AA301" i="1"/>
  <c r="AE421" i="1"/>
  <c r="AA421" i="1"/>
  <c r="AF421" i="1"/>
  <c r="AL421" i="1" s="1"/>
  <c r="Z421" i="1"/>
  <c r="AD421" i="1"/>
  <c r="AK421" i="1" s="1"/>
  <c r="Y421" i="1"/>
  <c r="AB421" i="1"/>
  <c r="AG421" i="1"/>
  <c r="AC421" i="1"/>
  <c r="AD16" i="1"/>
  <c r="AK16" i="1" s="1"/>
  <c r="Z16" i="1"/>
  <c r="AE16" i="1"/>
  <c r="Y16" i="1"/>
  <c r="AF16" i="1"/>
  <c r="AL16" i="1" s="1"/>
  <c r="AG16" i="1"/>
  <c r="AA16" i="1"/>
  <c r="AC16" i="1"/>
  <c r="AB16" i="1"/>
  <c r="AE71" i="1"/>
  <c r="AA71" i="1"/>
  <c r="AF71" i="1"/>
  <c r="AL71" i="1" s="1"/>
  <c r="Z71" i="1"/>
  <c r="AG71" i="1"/>
  <c r="Y71" i="1"/>
  <c r="AD71" i="1"/>
  <c r="AK71" i="1" s="1"/>
  <c r="AC71" i="1"/>
  <c r="AB71" i="1"/>
  <c r="AD116" i="1"/>
  <c r="AK116" i="1" s="1"/>
  <c r="Z116" i="1"/>
  <c r="AC116" i="1"/>
  <c r="AG116" i="1"/>
  <c r="AB116" i="1"/>
  <c r="AA116" i="1"/>
  <c r="Y116" i="1"/>
  <c r="AE116" i="1"/>
  <c r="AF116" i="1"/>
  <c r="AL116" i="1" s="1"/>
  <c r="AE176" i="1"/>
  <c r="AA176" i="1"/>
  <c r="AD176" i="1"/>
  <c r="AK176" i="1" s="1"/>
  <c r="Y176" i="1"/>
  <c r="AG176" i="1"/>
  <c r="Z176" i="1"/>
  <c r="AF176" i="1"/>
  <c r="AL176" i="1" s="1"/>
  <c r="AC176" i="1"/>
  <c r="AB176" i="1"/>
  <c r="AD335" i="1"/>
  <c r="AK335" i="1" s="1"/>
  <c r="Z335" i="1"/>
  <c r="AG335" i="1"/>
  <c r="AB335" i="1"/>
  <c r="AC335" i="1"/>
  <c r="AF335" i="1"/>
  <c r="AL335" i="1" s="1"/>
  <c r="AE335" i="1"/>
  <c r="AA335" i="1"/>
  <c r="Y335" i="1"/>
  <c r="AE340" i="1"/>
  <c r="AA340" i="1"/>
  <c r="AD340" i="1"/>
  <c r="AK340" i="1" s="1"/>
  <c r="Y340" i="1"/>
  <c r="Z340" i="1"/>
  <c r="AC340" i="1"/>
  <c r="AG340" i="1"/>
  <c r="AB340" i="1"/>
  <c r="AF340" i="1"/>
  <c r="AL340" i="1" s="1"/>
  <c r="AD356" i="1"/>
  <c r="AK356" i="1" s="1"/>
  <c r="Z356" i="1"/>
  <c r="AF356" i="1"/>
  <c r="AL356" i="1" s="1"/>
  <c r="AA356" i="1"/>
  <c r="AE356" i="1"/>
  <c r="Y356" i="1"/>
  <c r="AG356" i="1"/>
  <c r="AB356" i="1"/>
  <c r="AC356" i="1"/>
  <c r="AD498" i="1"/>
  <c r="AK498" i="1" s="1"/>
  <c r="Z498" i="1"/>
  <c r="AE498" i="1"/>
  <c r="Y498" i="1"/>
  <c r="AC498" i="1"/>
  <c r="AA498" i="1"/>
  <c r="AG498" i="1"/>
  <c r="AB498" i="1"/>
  <c r="AF498" i="1"/>
  <c r="AL498" i="1" s="1"/>
  <c r="AF123" i="1"/>
  <c r="AL123" i="1" s="1"/>
  <c r="AB123" i="1"/>
  <c r="AC123" i="1"/>
  <c r="AA123" i="1"/>
  <c r="AG123" i="1"/>
  <c r="Z123" i="1"/>
  <c r="Y123" i="1"/>
  <c r="AE123" i="1"/>
  <c r="AD123" i="1"/>
  <c r="AK123" i="1" s="1"/>
  <c r="AD303" i="1"/>
  <c r="AK303" i="1" s="1"/>
  <c r="Z303" i="1"/>
  <c r="AC303" i="1"/>
  <c r="AE303" i="1"/>
  <c r="AB303" i="1"/>
  <c r="AA303" i="1"/>
  <c r="AG303" i="1"/>
  <c r="Y303" i="1"/>
  <c r="AF303" i="1"/>
  <c r="AL303" i="1" s="1"/>
  <c r="AE353" i="1"/>
  <c r="AA353" i="1"/>
  <c r="AD353" i="1"/>
  <c r="AK353" i="1" s="1"/>
  <c r="Z353" i="1"/>
  <c r="AB353" i="1"/>
  <c r="AF353" i="1"/>
  <c r="AL353" i="1" s="1"/>
  <c r="Y353" i="1"/>
  <c r="AG353" i="1"/>
  <c r="AC353" i="1"/>
  <c r="AF414" i="1"/>
  <c r="AL414" i="1" s="1"/>
  <c r="AB414" i="1"/>
  <c r="AG414" i="1"/>
  <c r="AA414" i="1"/>
  <c r="AE414" i="1"/>
  <c r="Z414" i="1"/>
  <c r="AC414" i="1"/>
  <c r="AD414" i="1"/>
  <c r="AK414" i="1" s="1"/>
  <c r="Y414" i="1"/>
  <c r="AF5" i="1"/>
  <c r="AL5" i="1" s="1"/>
  <c r="AB5" i="1"/>
  <c r="AD5" i="1"/>
  <c r="AK5" i="1" s="1"/>
  <c r="Y5" i="1"/>
  <c r="AC5" i="1"/>
  <c r="AA5" i="1"/>
  <c r="AE5" i="1"/>
  <c r="Z5" i="1"/>
  <c r="AG5" i="1"/>
  <c r="AD74" i="1"/>
  <c r="AK74" i="1" s="1"/>
  <c r="Z74" i="1"/>
  <c r="AC74" i="1"/>
  <c r="AF74" i="1"/>
  <c r="AL74" i="1" s="1"/>
  <c r="Y74" i="1"/>
  <c r="AB74" i="1"/>
  <c r="AG74" i="1"/>
  <c r="AE74" i="1"/>
  <c r="AA74" i="1"/>
  <c r="AG209" i="1"/>
  <c r="AC209" i="1"/>
  <c r="Y209" i="1"/>
  <c r="AF209" i="1"/>
  <c r="AL209" i="1" s="1"/>
  <c r="AB209" i="1"/>
  <c r="Z209" i="1"/>
  <c r="AD209" i="1"/>
  <c r="AK209" i="1" s="1"/>
  <c r="AE209" i="1"/>
  <c r="AA209" i="1"/>
  <c r="AF276" i="1"/>
  <c r="AL276" i="1" s="1"/>
  <c r="AB276" i="1"/>
  <c r="AE276" i="1"/>
  <c r="AA276" i="1"/>
  <c r="AC276" i="1"/>
  <c r="Y276" i="1"/>
  <c r="AD276" i="1"/>
  <c r="AK276" i="1" s="1"/>
  <c r="Z276" i="1"/>
  <c r="AG276" i="1"/>
  <c r="AG306" i="1"/>
  <c r="AC306" i="1"/>
  <c r="Y306" i="1"/>
  <c r="AF306" i="1"/>
  <c r="AL306" i="1" s="1"/>
  <c r="AA306" i="1"/>
  <c r="AE306" i="1"/>
  <c r="Z306" i="1"/>
  <c r="AB306" i="1"/>
  <c r="AD306" i="1"/>
  <c r="AK306" i="1" s="1"/>
  <c r="AF343" i="1"/>
  <c r="AL343" i="1" s="1"/>
  <c r="AB343" i="1"/>
  <c r="AE343" i="1"/>
  <c r="Z343" i="1"/>
  <c r="AA343" i="1"/>
  <c r="AD343" i="1"/>
  <c r="AK343" i="1" s="1"/>
  <c r="AG343" i="1"/>
  <c r="AC343" i="1"/>
  <c r="Y343" i="1"/>
  <c r="AE385" i="1"/>
  <c r="AA385" i="1"/>
  <c r="AD385" i="1"/>
  <c r="AK385" i="1" s="1"/>
  <c r="Y385" i="1"/>
  <c r="AC385" i="1"/>
  <c r="AF385" i="1"/>
  <c r="AL385" i="1" s="1"/>
  <c r="AB385" i="1"/>
  <c r="AG385" i="1"/>
  <c r="Z385" i="1"/>
  <c r="AE87" i="1"/>
  <c r="AA87" i="1"/>
  <c r="AC87" i="1"/>
  <c r="AG87" i="1"/>
  <c r="Z87" i="1"/>
  <c r="AF87" i="1"/>
  <c r="AL87" i="1" s="1"/>
  <c r="Y87" i="1"/>
  <c r="AB87" i="1"/>
  <c r="AD87" i="1"/>
  <c r="AK87" i="1" s="1"/>
  <c r="AG286" i="1"/>
  <c r="AC286" i="1"/>
  <c r="Y286" i="1"/>
  <c r="AE286" i="1"/>
  <c r="Z286" i="1"/>
  <c r="AD286" i="1"/>
  <c r="AK286" i="1" s="1"/>
  <c r="AB286" i="1"/>
  <c r="AF286" i="1"/>
  <c r="AL286" i="1" s="1"/>
  <c r="AA286" i="1"/>
  <c r="AD389" i="1"/>
  <c r="AK389" i="1" s="1"/>
  <c r="Z389" i="1"/>
  <c r="AG389" i="1"/>
  <c r="AB389" i="1"/>
  <c r="AF389" i="1"/>
  <c r="AL389" i="1" s="1"/>
  <c r="AA389" i="1"/>
  <c r="AE389" i="1"/>
  <c r="AC389" i="1"/>
  <c r="Y389" i="1"/>
  <c r="AG165" i="1"/>
  <c r="AC165" i="1"/>
  <c r="Y165" i="1"/>
  <c r="AB165" i="1"/>
  <c r="AF165" i="1"/>
  <c r="AL165" i="1" s="1"/>
  <c r="Z165" i="1"/>
  <c r="AE165" i="1"/>
  <c r="AD165" i="1"/>
  <c r="AK165" i="1" s="1"/>
  <c r="AA165" i="1"/>
  <c r="AF311" i="1"/>
  <c r="AL311" i="1" s="1"/>
  <c r="AB311" i="1"/>
  <c r="AC311" i="1"/>
  <c r="AG311" i="1"/>
  <c r="AA311" i="1"/>
  <c r="AE311" i="1"/>
  <c r="AD311" i="1"/>
  <c r="AK311" i="1" s="1"/>
  <c r="Y311" i="1"/>
  <c r="Z311" i="1"/>
  <c r="AE423" i="1"/>
  <c r="AA423" i="1"/>
  <c r="AG423" i="1"/>
  <c r="AB423" i="1"/>
  <c r="Z423" i="1"/>
  <c r="AD423" i="1"/>
  <c r="AK423" i="1" s="1"/>
  <c r="AF423" i="1"/>
  <c r="AL423" i="1" s="1"/>
  <c r="AC423" i="1"/>
  <c r="Y423" i="1"/>
  <c r="AD73" i="1"/>
  <c r="AK73" i="1" s="1"/>
  <c r="Z73" i="1"/>
  <c r="AG73" i="1"/>
  <c r="AB73" i="1"/>
  <c r="AE73" i="1"/>
  <c r="AA73" i="1"/>
  <c r="Y73" i="1"/>
  <c r="AF73" i="1"/>
  <c r="AL73" i="1" s="1"/>
  <c r="AC73" i="1"/>
  <c r="AF151" i="1"/>
  <c r="AL151" i="1" s="1"/>
  <c r="AB151" i="1"/>
  <c r="AC151" i="1"/>
  <c r="AG151" i="1"/>
  <c r="AA151" i="1"/>
  <c r="AD151" i="1"/>
  <c r="AK151" i="1" s="1"/>
  <c r="AE151" i="1"/>
  <c r="Y151" i="1"/>
  <c r="Z151" i="1"/>
  <c r="AE284" i="1"/>
  <c r="AA284" i="1"/>
  <c r="AG284" i="1"/>
  <c r="AB284" i="1"/>
  <c r="AF284" i="1"/>
  <c r="AL284" i="1" s="1"/>
  <c r="Z284" i="1"/>
  <c r="Y284" i="1"/>
  <c r="AC284" i="1"/>
  <c r="AD284" i="1"/>
  <c r="AK284" i="1" s="1"/>
  <c r="AE364" i="1"/>
  <c r="AA364" i="1"/>
  <c r="AF364" i="1"/>
  <c r="AL364" i="1" s="1"/>
  <c r="Z364" i="1"/>
  <c r="AD364" i="1"/>
  <c r="AK364" i="1" s="1"/>
  <c r="Y364" i="1"/>
  <c r="AG364" i="1"/>
  <c r="AB364" i="1"/>
  <c r="AC364" i="1"/>
  <c r="AF439" i="1"/>
  <c r="AL439" i="1" s="1"/>
  <c r="AB439" i="1"/>
  <c r="AG439" i="1"/>
  <c r="AA439" i="1"/>
  <c r="AE439" i="1"/>
  <c r="Z439" i="1"/>
  <c r="AD439" i="1"/>
  <c r="AK439" i="1" s="1"/>
  <c r="Y439" i="1"/>
  <c r="AC439" i="1"/>
  <c r="AF308" i="1"/>
  <c r="AL308" i="1" s="1"/>
  <c r="AB308" i="1"/>
  <c r="AC308" i="1"/>
  <c r="AA308" i="1"/>
  <c r="AG308" i="1"/>
  <c r="Y308" i="1"/>
  <c r="AE308" i="1"/>
  <c r="AD308" i="1"/>
  <c r="AK308" i="1" s="1"/>
  <c r="Z308" i="1"/>
  <c r="AG47" i="1"/>
  <c r="AC47" i="1"/>
  <c r="Y47" i="1"/>
  <c r="AE47" i="1"/>
  <c r="Z47" i="1"/>
  <c r="AD47" i="1"/>
  <c r="AK47" i="1" s="1"/>
  <c r="AB47" i="1"/>
  <c r="AA47" i="1"/>
  <c r="AF47" i="1"/>
  <c r="AL47" i="1" s="1"/>
  <c r="AF254" i="1"/>
  <c r="AL254" i="1" s="1"/>
  <c r="AB254" i="1"/>
  <c r="AG254" i="1"/>
  <c r="AA254" i="1"/>
  <c r="AC254" i="1"/>
  <c r="AE254" i="1"/>
  <c r="Y254" i="1"/>
  <c r="AD254" i="1"/>
  <c r="AK254" i="1" s="1"/>
  <c r="Z254" i="1"/>
  <c r="AE318" i="1"/>
  <c r="AA318" i="1"/>
  <c r="AC318" i="1"/>
  <c r="AG318" i="1"/>
  <c r="Z318" i="1"/>
  <c r="AF318" i="1"/>
  <c r="AL318" i="1" s="1"/>
  <c r="Y318" i="1"/>
  <c r="AD318" i="1"/>
  <c r="AK318" i="1" s="1"/>
  <c r="AB318" i="1"/>
  <c r="AG247" i="1"/>
  <c r="AC247" i="1"/>
  <c r="Y247" i="1"/>
  <c r="AE247" i="1"/>
  <c r="Z247" i="1"/>
  <c r="AB247" i="1"/>
  <c r="AA247" i="1"/>
  <c r="AF247" i="1"/>
  <c r="AL247" i="1" s="1"/>
  <c r="AD247" i="1"/>
  <c r="AK247" i="1" s="1"/>
  <c r="AE94" i="1"/>
  <c r="AA94" i="1"/>
  <c r="AF94" i="1"/>
  <c r="AL94" i="1" s="1"/>
  <c r="Z94" i="1"/>
  <c r="AB94" i="1"/>
  <c r="AD94" i="1"/>
  <c r="AK94" i="1" s="1"/>
  <c r="AG94" i="1"/>
  <c r="AC94" i="1"/>
  <c r="Y94" i="1"/>
  <c r="AF412" i="1"/>
  <c r="AL412" i="1" s="1"/>
  <c r="AB412" i="1"/>
  <c r="AE412" i="1"/>
  <c r="Z412" i="1"/>
  <c r="AA412" i="1"/>
  <c r="AG412" i="1"/>
  <c r="Y412" i="1"/>
  <c r="AD412" i="1"/>
  <c r="AK412" i="1" s="1"/>
  <c r="AC412" i="1"/>
  <c r="AG92" i="1"/>
  <c r="AC92" i="1"/>
  <c r="Y92" i="1"/>
  <c r="AE92" i="1"/>
  <c r="Z92" i="1"/>
  <c r="AB92" i="1"/>
  <c r="AA92" i="1"/>
  <c r="AF92" i="1"/>
  <c r="AL92" i="1" s="1"/>
  <c r="AD92" i="1"/>
  <c r="AK92" i="1" s="1"/>
  <c r="AE174" i="1"/>
  <c r="AA174" i="1"/>
  <c r="AD174" i="1"/>
  <c r="AK174" i="1" s="1"/>
  <c r="Y174" i="1"/>
  <c r="AF174" i="1"/>
  <c r="AL174" i="1" s="1"/>
  <c r="AC174" i="1"/>
  <c r="AB174" i="1"/>
  <c r="Z174" i="1"/>
  <c r="AG174" i="1"/>
  <c r="AF336" i="1"/>
  <c r="AL336" i="1" s="1"/>
  <c r="AB336" i="1"/>
  <c r="AD336" i="1"/>
  <c r="AK336" i="1" s="1"/>
  <c r="Y336" i="1"/>
  <c r="AC336" i="1"/>
  <c r="AA336" i="1"/>
  <c r="Z336" i="1"/>
  <c r="AE336" i="1"/>
  <c r="AG336" i="1"/>
  <c r="AG372" i="1"/>
  <c r="AC372" i="1"/>
  <c r="Y372" i="1"/>
  <c r="AB372" i="1"/>
  <c r="AF372" i="1"/>
  <c r="AL372" i="1" s="1"/>
  <c r="AA372" i="1"/>
  <c r="Z372" i="1"/>
  <c r="AD372" i="1"/>
  <c r="AK372" i="1" s="1"/>
  <c r="AE372" i="1"/>
  <c r="AE465" i="1"/>
  <c r="AA465" i="1"/>
  <c r="AF465" i="1"/>
  <c r="AL465" i="1" s="1"/>
  <c r="Z465" i="1"/>
  <c r="AB465" i="1"/>
  <c r="Y465" i="1"/>
  <c r="AG465" i="1"/>
  <c r="AC465" i="1"/>
  <c r="AD465" i="1"/>
  <c r="AK465" i="1" s="1"/>
  <c r="AD7" i="1"/>
  <c r="AK7" i="1" s="1"/>
  <c r="Z7" i="1"/>
  <c r="AG7" i="1"/>
  <c r="AC7" i="1"/>
  <c r="Y7" i="1"/>
  <c r="AE7" i="1"/>
  <c r="AF7" i="1"/>
  <c r="AL7" i="1" s="1"/>
  <c r="AA7" i="1"/>
  <c r="AB7" i="1"/>
  <c r="AD93" i="1"/>
  <c r="AK93" i="1" s="1"/>
  <c r="Z93" i="1"/>
  <c r="AF93" i="1"/>
  <c r="AL93" i="1" s="1"/>
  <c r="AA93" i="1"/>
  <c r="AG93" i="1"/>
  <c r="Y93" i="1"/>
  <c r="AC93" i="1"/>
  <c r="AE93" i="1"/>
  <c r="AB93" i="1"/>
  <c r="AG162" i="1"/>
  <c r="AC162" i="1"/>
  <c r="Y162" i="1"/>
  <c r="AD162" i="1"/>
  <c r="AK162" i="1" s="1"/>
  <c r="AB162" i="1"/>
  <c r="AF162" i="1"/>
  <c r="AL162" i="1" s="1"/>
  <c r="Z162" i="1"/>
  <c r="AE162" i="1"/>
  <c r="AA162" i="1"/>
  <c r="AF181" i="1"/>
  <c r="AL181" i="1" s="1"/>
  <c r="AB181" i="1"/>
  <c r="AC181" i="1"/>
  <c r="AG181" i="1"/>
  <c r="Z181" i="1"/>
  <c r="AE181" i="1"/>
  <c r="AA181" i="1"/>
  <c r="Y181" i="1"/>
  <c r="AD181" i="1"/>
  <c r="AK181" i="1" s="1"/>
  <c r="AF185" i="1"/>
  <c r="AL185" i="1" s="1"/>
  <c r="AB185" i="1"/>
  <c r="AE185" i="1"/>
  <c r="Z185" i="1"/>
  <c r="AC185" i="1"/>
  <c r="AA185" i="1"/>
  <c r="AD185" i="1"/>
  <c r="AK185" i="1" s="1"/>
  <c r="AG185" i="1"/>
  <c r="Y185" i="1"/>
  <c r="AG189" i="1"/>
  <c r="AC189" i="1"/>
  <c r="Y189" i="1"/>
  <c r="AB189" i="1"/>
  <c r="AA189" i="1"/>
  <c r="AF189" i="1"/>
  <c r="AL189" i="1" s="1"/>
  <c r="Z189" i="1"/>
  <c r="AE189" i="1"/>
  <c r="AD189" i="1"/>
  <c r="AK189" i="1" s="1"/>
  <c r="AD193" i="1"/>
  <c r="AK193" i="1" s="1"/>
  <c r="Z193" i="1"/>
  <c r="AG193" i="1"/>
  <c r="AB193" i="1"/>
  <c r="AC193" i="1"/>
  <c r="Y193" i="1"/>
  <c r="AF193" i="1"/>
  <c r="AL193" i="1" s="1"/>
  <c r="AE193" i="1"/>
  <c r="AA193" i="1"/>
  <c r="AG197" i="1"/>
  <c r="AC197" i="1"/>
  <c r="Y197" i="1"/>
  <c r="AD197" i="1"/>
  <c r="AK197" i="1" s="1"/>
  <c r="AB197" i="1"/>
  <c r="AA197" i="1"/>
  <c r="AF197" i="1"/>
  <c r="AL197" i="1" s="1"/>
  <c r="AE197" i="1"/>
  <c r="Z197" i="1"/>
  <c r="AE201" i="1"/>
  <c r="AA201" i="1"/>
  <c r="AG201" i="1"/>
  <c r="AB201" i="1"/>
  <c r="AD201" i="1"/>
  <c r="AK201" i="1" s="1"/>
  <c r="Z201" i="1"/>
  <c r="AF201" i="1"/>
  <c r="AL201" i="1" s="1"/>
  <c r="Y201" i="1"/>
  <c r="AC201" i="1"/>
  <c r="AD238" i="1"/>
  <c r="AK238" i="1" s="1"/>
  <c r="Z238" i="1"/>
  <c r="AC238" i="1"/>
  <c r="AG238" i="1"/>
  <c r="AA238" i="1"/>
  <c r="AF238" i="1"/>
  <c r="AL238" i="1" s="1"/>
  <c r="Y238" i="1"/>
  <c r="AE238" i="1"/>
  <c r="AB238" i="1"/>
  <c r="AF366" i="1"/>
  <c r="AL366" i="1" s="1"/>
  <c r="AB366" i="1"/>
  <c r="AG366" i="1"/>
  <c r="AA366" i="1"/>
  <c r="AC366" i="1"/>
  <c r="AD366" i="1"/>
  <c r="AK366" i="1" s="1"/>
  <c r="Z366" i="1"/>
  <c r="AE366" i="1"/>
  <c r="Y366" i="1"/>
  <c r="AG405" i="1"/>
  <c r="AC405" i="1"/>
  <c r="Y405" i="1"/>
  <c r="AD405" i="1"/>
  <c r="AK405" i="1" s="1"/>
  <c r="AB405" i="1"/>
  <c r="Z405" i="1"/>
  <c r="AF405" i="1"/>
  <c r="AL405" i="1" s="1"/>
  <c r="AA405" i="1"/>
  <c r="AE405" i="1"/>
  <c r="AG437" i="1"/>
  <c r="AC437" i="1"/>
  <c r="Y437" i="1"/>
  <c r="AF437" i="1"/>
  <c r="AL437" i="1" s="1"/>
  <c r="AA437" i="1"/>
  <c r="AE437" i="1"/>
  <c r="Z437" i="1"/>
  <c r="AB437" i="1"/>
  <c r="AD437" i="1"/>
  <c r="AK437" i="1" s="1"/>
  <c r="AE482" i="1"/>
  <c r="AA482" i="1"/>
  <c r="AD482" i="1"/>
  <c r="AK482" i="1" s="1"/>
  <c r="Z482" i="1"/>
  <c r="AF482" i="1"/>
  <c r="AL482" i="1" s="1"/>
  <c r="AC482" i="1"/>
  <c r="Y482" i="1"/>
  <c r="AG482" i="1"/>
  <c r="AB482" i="1"/>
  <c r="AE410" i="1"/>
  <c r="AA410" i="1"/>
  <c r="AC410" i="1"/>
  <c r="AF410" i="1"/>
  <c r="AL410" i="1" s="1"/>
  <c r="Y410" i="1"/>
  <c r="AD410" i="1"/>
  <c r="AK410" i="1" s="1"/>
  <c r="AB410" i="1"/>
  <c r="Z410" i="1"/>
  <c r="AG410" i="1"/>
  <c r="AF486" i="1"/>
  <c r="AL486" i="1" s="1"/>
  <c r="W501" i="1"/>
  <c r="M2" i="5" s="1"/>
  <c r="M5" i="5" s="1"/>
  <c r="O503" i="1"/>
  <c r="O502" i="1"/>
  <c r="N502" i="1"/>
  <c r="AM502" i="1" s="1"/>
  <c r="Q3" i="6" l="1"/>
  <c r="S11" i="6"/>
  <c r="T17" i="6"/>
  <c r="AA17" i="6" s="1"/>
  <c r="S18" i="5"/>
  <c r="V2" i="6"/>
  <c r="AB2" i="6" s="1"/>
  <c r="S2" i="4"/>
  <c r="T9" i="4"/>
  <c r="AA9" i="4" s="1"/>
  <c r="T12" i="4"/>
  <c r="AA12" i="4" s="1"/>
  <c r="S27" i="4"/>
  <c r="U18" i="5"/>
  <c r="W18" i="5"/>
  <c r="V18" i="5"/>
  <c r="AB18" i="5" s="1"/>
  <c r="T18" i="5"/>
  <c r="AA18" i="5" s="1"/>
  <c r="O18" i="5"/>
  <c r="Q18" i="5"/>
  <c r="S17" i="6"/>
  <c r="O3" i="6"/>
  <c r="W3" i="6"/>
  <c r="P3" i="6"/>
  <c r="V3" i="6"/>
  <c r="AB3" i="6" s="1"/>
  <c r="P11" i="6"/>
  <c r="Q11" i="6"/>
  <c r="R11" i="6"/>
  <c r="W11" i="6"/>
  <c r="V11" i="6"/>
  <c r="AB11" i="6" s="1"/>
  <c r="O11" i="6"/>
  <c r="T11" i="6"/>
  <c r="AA11" i="6" s="1"/>
  <c r="U11" i="6"/>
  <c r="R18" i="5"/>
  <c r="P18" i="5"/>
  <c r="V17" i="6"/>
  <c r="AB17" i="6" s="1"/>
  <c r="T3" i="6"/>
  <c r="AA3" i="6" s="1"/>
  <c r="S3" i="6"/>
  <c r="R3" i="6"/>
  <c r="U17" i="6"/>
  <c r="U3" i="6"/>
  <c r="O17" i="6"/>
  <c r="T2" i="6"/>
  <c r="AA2" i="6" s="1"/>
  <c r="W17" i="6"/>
  <c r="P17" i="6"/>
  <c r="AJ440" i="1"/>
  <c r="W2" i="4"/>
  <c r="R2" i="6"/>
  <c r="Q17" i="6"/>
  <c r="R17" i="6"/>
  <c r="U2" i="6"/>
  <c r="S2" i="6"/>
  <c r="P2" i="6"/>
  <c r="AJ253" i="1"/>
  <c r="O2" i="6"/>
  <c r="W2" i="6"/>
  <c r="U9" i="4"/>
  <c r="Q2" i="6"/>
  <c r="AJ482" i="1"/>
  <c r="AJ308" i="1"/>
  <c r="AJ364" i="1"/>
  <c r="AJ335" i="1"/>
  <c r="AJ176" i="1"/>
  <c r="AJ127" i="1"/>
  <c r="AJ437" i="1"/>
  <c r="AJ366" i="1"/>
  <c r="AJ201" i="1"/>
  <c r="AJ197" i="1"/>
  <c r="AJ465" i="1"/>
  <c r="AJ318" i="1"/>
  <c r="AJ47" i="1"/>
  <c r="AJ165" i="1"/>
  <c r="AJ5" i="1"/>
  <c r="AJ303" i="1"/>
  <c r="AJ123" i="1"/>
  <c r="AJ356" i="1"/>
  <c r="AJ71" i="1"/>
  <c r="AJ421" i="1"/>
  <c r="R12" i="4"/>
  <c r="V12" i="4"/>
  <c r="AB12" i="4" s="1"/>
  <c r="AJ410" i="1"/>
  <c r="O27" i="4"/>
  <c r="AJ51" i="1"/>
  <c r="AJ98" i="1"/>
  <c r="AJ489" i="1"/>
  <c r="AJ403" i="1"/>
  <c r="AJ221" i="1"/>
  <c r="AJ152" i="1"/>
  <c r="AJ109" i="1"/>
  <c r="AJ225" i="1"/>
  <c r="AJ53" i="1"/>
  <c r="AJ4" i="1"/>
  <c r="AJ429" i="1"/>
  <c r="AJ196" i="1"/>
  <c r="AJ159" i="1"/>
  <c r="AJ411" i="1"/>
  <c r="AJ85" i="1"/>
  <c r="AJ252" i="1"/>
  <c r="AJ399" i="1"/>
  <c r="AJ171" i="1"/>
  <c r="AJ396" i="1"/>
  <c r="AJ259" i="1"/>
  <c r="AJ141" i="1"/>
  <c r="AJ257" i="1"/>
  <c r="AJ467" i="1"/>
  <c r="AJ208" i="1"/>
  <c r="AJ260" i="1"/>
  <c r="AJ368" i="1"/>
  <c r="AJ460" i="1"/>
  <c r="AJ167" i="1"/>
  <c r="AJ378" i="1"/>
  <c r="AJ147" i="1"/>
  <c r="AJ474" i="1"/>
  <c r="AJ287" i="1"/>
  <c r="AJ417" i="1"/>
  <c r="AJ348" i="1"/>
  <c r="AJ9" i="1"/>
  <c r="AJ172" i="1"/>
  <c r="AJ469" i="1"/>
  <c r="AJ424" i="1"/>
  <c r="AJ271" i="1"/>
  <c r="AJ436" i="1"/>
  <c r="AJ392" i="1"/>
  <c r="AJ204" i="1"/>
  <c r="AJ419" i="1"/>
  <c r="AJ153" i="1"/>
  <c r="AJ145" i="1"/>
  <c r="AJ111" i="1"/>
  <c r="AJ342" i="1"/>
  <c r="AJ256" i="1"/>
  <c r="AJ63" i="1"/>
  <c r="AJ12" i="1"/>
  <c r="AJ25" i="1"/>
  <c r="AJ11" i="1"/>
  <c r="AJ347" i="1"/>
  <c r="AJ157" i="1"/>
  <c r="AJ212" i="1"/>
  <c r="AJ484" i="1"/>
  <c r="AJ150" i="1"/>
  <c r="AJ6" i="1"/>
  <c r="AJ367" i="1"/>
  <c r="AJ83" i="1"/>
  <c r="AJ224" i="1"/>
  <c r="AJ20" i="1"/>
  <c r="AJ391" i="1"/>
  <c r="AJ215" i="1"/>
  <c r="AJ240" i="1"/>
  <c r="AJ407" i="1"/>
  <c r="AJ18" i="1"/>
  <c r="AJ80" i="1"/>
  <c r="AJ381" i="1"/>
  <c r="AJ202" i="1"/>
  <c r="AJ54" i="1"/>
  <c r="AJ420" i="1"/>
  <c r="AJ230" i="1"/>
  <c r="AJ427" i="1"/>
  <c r="AJ471" i="1"/>
  <c r="AJ164" i="1"/>
  <c r="AJ292" i="1"/>
  <c r="AJ466" i="1"/>
  <c r="AJ155" i="1"/>
  <c r="AJ302" i="1"/>
  <c r="AJ56" i="1"/>
  <c r="AJ114" i="1"/>
  <c r="AJ357" i="1"/>
  <c r="AJ55" i="1"/>
  <c r="AJ119" i="1"/>
  <c r="AJ479" i="1"/>
  <c r="AJ207" i="1"/>
  <c r="AJ422" i="1"/>
  <c r="AJ309" i="1"/>
  <c r="AJ23" i="1"/>
  <c r="AJ328" i="1"/>
  <c r="AJ383" i="1"/>
  <c r="AJ333" i="1"/>
  <c r="AJ332" i="1"/>
  <c r="AJ461" i="1"/>
  <c r="AJ100" i="1"/>
  <c r="AJ36" i="1"/>
  <c r="AJ115" i="1"/>
  <c r="AJ334" i="1"/>
  <c r="AJ331" i="1"/>
  <c r="AJ294" i="1"/>
  <c r="AJ218" i="1"/>
  <c r="AJ310" i="1"/>
  <c r="AJ323" i="1"/>
  <c r="AJ211" i="1"/>
  <c r="AJ178" i="1"/>
  <c r="AJ179" i="1"/>
  <c r="AJ62" i="1"/>
  <c r="AJ464" i="1"/>
  <c r="AJ10" i="1"/>
  <c r="AJ27" i="1"/>
  <c r="AJ487" i="1"/>
  <c r="AJ229" i="1"/>
  <c r="AJ72" i="1"/>
  <c r="AJ8" i="1"/>
  <c r="AJ117" i="1"/>
  <c r="AJ168" i="1"/>
  <c r="AJ65" i="1"/>
  <c r="AJ263" i="1"/>
  <c r="U27" i="4"/>
  <c r="AJ162" i="1"/>
  <c r="AJ336" i="1"/>
  <c r="AJ174" i="1"/>
  <c r="AJ73" i="1"/>
  <c r="AJ311" i="1"/>
  <c r="AJ389" i="1"/>
  <c r="AJ385" i="1"/>
  <c r="AJ276" i="1"/>
  <c r="AJ414" i="1"/>
  <c r="AJ340" i="1"/>
  <c r="AJ16" i="1"/>
  <c r="AJ447" i="1"/>
  <c r="AJ341" i="1"/>
  <c r="AJ345" i="1"/>
  <c r="AJ140" i="1"/>
  <c r="AJ110" i="1"/>
  <c r="AJ24" i="1"/>
  <c r="AJ350" i="1"/>
  <c r="AJ476" i="1"/>
  <c r="AJ124" i="1"/>
  <c r="AJ30" i="1"/>
  <c r="AJ236" i="1"/>
  <c r="AJ265" i="1"/>
  <c r="AJ200" i="1"/>
  <c r="AJ188" i="1"/>
  <c r="AJ180" i="1"/>
  <c r="AJ433" i="1"/>
  <c r="AJ307" i="1"/>
  <c r="AJ149" i="1"/>
  <c r="AJ472" i="1"/>
  <c r="AJ275" i="1"/>
  <c r="AJ344" i="1"/>
  <c r="AJ274" i="1"/>
  <c r="AJ38" i="1"/>
  <c r="AJ406" i="1"/>
  <c r="AJ468" i="1"/>
  <c r="AJ355" i="1"/>
  <c r="AJ499" i="1"/>
  <c r="AJ158" i="1"/>
  <c r="AJ290" i="1"/>
  <c r="AJ70" i="1"/>
  <c r="AJ490" i="1"/>
  <c r="AJ298" i="1"/>
  <c r="AJ102" i="1"/>
  <c r="AJ394" i="1"/>
  <c r="AJ321" i="1"/>
  <c r="AJ388" i="1"/>
  <c r="AJ160" i="1"/>
  <c r="AJ370" i="1"/>
  <c r="AJ205" i="1"/>
  <c r="AJ219" i="1"/>
  <c r="AJ96" i="1"/>
  <c r="AJ15" i="1"/>
  <c r="AJ82" i="1"/>
  <c r="AJ220" i="1"/>
  <c r="AJ28" i="1"/>
  <c r="AJ453" i="1"/>
  <c r="AJ244" i="1"/>
  <c r="AJ89" i="1"/>
  <c r="AJ365" i="1"/>
  <c r="AJ81" i="1"/>
  <c r="AJ278" i="1"/>
  <c r="AJ68" i="1"/>
  <c r="AJ295" i="1"/>
  <c r="AJ485" i="1"/>
  <c r="AJ380" i="1"/>
  <c r="AJ459" i="1"/>
  <c r="AJ351" i="1"/>
  <c r="AJ199" i="1"/>
  <c r="AJ183" i="1"/>
  <c r="AJ488" i="1"/>
  <c r="AJ363" i="1"/>
  <c r="AJ297" i="1"/>
  <c r="AJ130" i="1"/>
  <c r="AJ430" i="1"/>
  <c r="AJ289" i="1"/>
  <c r="AJ493" i="1"/>
  <c r="AJ241" i="1"/>
  <c r="AJ272" i="1"/>
  <c r="AJ349" i="1"/>
  <c r="AJ281" i="1"/>
  <c r="AJ79" i="1"/>
  <c r="AJ384" i="1"/>
  <c r="AJ35" i="1"/>
  <c r="AJ338" i="1"/>
  <c r="AJ279" i="1"/>
  <c r="AJ61" i="1"/>
  <c r="AJ360" i="1"/>
  <c r="AJ339" i="1"/>
  <c r="AJ128" i="1"/>
  <c r="AJ449" i="1"/>
  <c r="AJ170" i="1"/>
  <c r="AJ146" i="1"/>
  <c r="AJ66" i="1"/>
  <c r="AJ300" i="1"/>
  <c r="AJ26" i="1"/>
  <c r="AJ456" i="1"/>
  <c r="AJ305" i="1"/>
  <c r="AJ445" i="1"/>
  <c r="AJ266" i="1"/>
  <c r="AJ458" i="1"/>
  <c r="AJ269" i="1"/>
  <c r="AJ312" i="1"/>
  <c r="AJ346" i="1"/>
  <c r="AJ369" i="1"/>
  <c r="AJ477" i="1"/>
  <c r="AJ203" i="1"/>
  <c r="AJ288" i="1"/>
  <c r="T27" i="4"/>
  <c r="AA27" i="4" s="1"/>
  <c r="P27" i="4"/>
  <c r="AJ405" i="1"/>
  <c r="AJ412" i="1"/>
  <c r="AJ254" i="1"/>
  <c r="AJ496" i="1"/>
  <c r="AJ358" i="1"/>
  <c r="AJ184" i="1"/>
  <c r="AJ95" i="1"/>
  <c r="AJ457" i="1"/>
  <c r="AJ163" i="1"/>
  <c r="AJ195" i="1"/>
  <c r="AJ191" i="1"/>
  <c r="AJ431" i="1"/>
  <c r="AJ129" i="1"/>
  <c r="AJ46" i="1"/>
  <c r="AJ395" i="1"/>
  <c r="AJ258" i="1"/>
  <c r="AJ88" i="1"/>
  <c r="AJ327" i="1"/>
  <c r="AJ452" i="1"/>
  <c r="AJ432" i="1"/>
  <c r="AJ238" i="1"/>
  <c r="AJ193" i="1"/>
  <c r="AJ185" i="1"/>
  <c r="AJ93" i="1"/>
  <c r="AJ372" i="1"/>
  <c r="AJ94" i="1"/>
  <c r="AJ247" i="1"/>
  <c r="AJ151" i="1"/>
  <c r="AJ423" i="1"/>
  <c r="AJ306" i="1"/>
  <c r="AJ301" i="1"/>
  <c r="AJ273" i="1"/>
  <c r="AJ64" i="1"/>
  <c r="AJ486" i="1"/>
  <c r="AJ451" i="1"/>
  <c r="AJ264" i="1"/>
  <c r="AJ126" i="1"/>
  <c r="AJ475" i="1"/>
  <c r="AJ86" i="1"/>
  <c r="AJ139" i="1"/>
  <c r="AJ293" i="1"/>
  <c r="AJ103" i="1"/>
  <c r="AJ131" i="1"/>
  <c r="AJ401" i="1"/>
  <c r="AJ33" i="1"/>
  <c r="AJ50" i="1"/>
  <c r="AJ148" i="1"/>
  <c r="AJ177" i="1"/>
  <c r="AJ14" i="1"/>
  <c r="AJ402" i="1"/>
  <c r="AJ213" i="1"/>
  <c r="AJ187" i="1"/>
  <c r="AJ250" i="1"/>
  <c r="AJ382" i="1"/>
  <c r="AJ91" i="1"/>
  <c r="AJ283" i="1"/>
  <c r="AJ76" i="1"/>
  <c r="AJ408" i="1"/>
  <c r="AJ251" i="1"/>
  <c r="AJ37" i="1"/>
  <c r="AJ58" i="1"/>
  <c r="AJ362" i="1"/>
  <c r="AJ268" i="1"/>
  <c r="AJ314" i="1"/>
  <c r="AJ494" i="1"/>
  <c r="AJ375" i="1"/>
  <c r="AJ69" i="1"/>
  <c r="AJ492" i="1"/>
  <c r="AJ326" i="1"/>
  <c r="AJ216" i="1"/>
  <c r="AJ173" i="1"/>
  <c r="AJ282" i="1"/>
  <c r="AJ227" i="1"/>
  <c r="AJ40" i="1"/>
  <c r="AJ60" i="1"/>
  <c r="AJ232" i="1"/>
  <c r="AJ481" i="1"/>
  <c r="AJ352" i="1"/>
  <c r="AJ77" i="1"/>
  <c r="AJ32" i="1"/>
  <c r="AJ428" i="1"/>
  <c r="AJ237" i="1"/>
  <c r="AJ223" i="1"/>
  <c r="AJ320" i="1"/>
  <c r="AJ101" i="1"/>
  <c r="AJ377" i="1"/>
  <c r="AJ122" i="1"/>
  <c r="AJ143" i="1"/>
  <c r="AJ379" i="1"/>
  <c r="AJ17" i="1"/>
  <c r="AJ322" i="1"/>
  <c r="AJ393" i="1"/>
  <c r="AJ90" i="1"/>
  <c r="AJ49" i="1"/>
  <c r="AJ249" i="1"/>
  <c r="AJ194" i="1"/>
  <c r="AJ186" i="1"/>
  <c r="AJ359" i="1"/>
  <c r="AJ397" i="1"/>
  <c r="AJ210" i="1"/>
  <c r="AJ67" i="1"/>
  <c r="AJ315" i="1"/>
  <c r="AJ387" i="1"/>
  <c r="AJ78" i="1"/>
  <c r="AJ239" i="1"/>
  <c r="AJ189" i="1"/>
  <c r="AJ181" i="1"/>
  <c r="AJ7" i="1"/>
  <c r="AJ92" i="1"/>
  <c r="AJ439" i="1"/>
  <c r="AJ284" i="1"/>
  <c r="AJ286" i="1"/>
  <c r="AJ87" i="1"/>
  <c r="AJ343" i="1"/>
  <c r="AJ209" i="1"/>
  <c r="AJ74" i="1"/>
  <c r="AJ353" i="1"/>
  <c r="AJ498" i="1"/>
  <c r="AJ116" i="1"/>
  <c r="AJ52" i="1"/>
  <c r="AJ106" i="1"/>
  <c r="AJ113" i="1"/>
  <c r="AJ425" i="1"/>
  <c r="AJ495" i="1"/>
  <c r="AJ454" i="1"/>
  <c r="AJ270" i="1"/>
  <c r="AJ125" i="1"/>
  <c r="AJ374" i="1"/>
  <c r="AJ261" i="1"/>
  <c r="AJ337" i="1"/>
  <c r="AJ415" i="1"/>
  <c r="AJ45" i="1"/>
  <c r="AJ473" i="1"/>
  <c r="AJ43" i="1"/>
  <c r="AJ243" i="1"/>
  <c r="AJ373" i="1"/>
  <c r="AJ404" i="1"/>
  <c r="AJ235" i="1"/>
  <c r="AJ192" i="1"/>
  <c r="AJ371" i="1"/>
  <c r="AJ455" i="1"/>
  <c r="AJ296" i="1"/>
  <c r="AJ34" i="1"/>
  <c r="AJ267" i="1"/>
  <c r="AJ400" i="1"/>
  <c r="AJ59" i="1"/>
  <c r="AJ304" i="1"/>
  <c r="AJ48" i="1"/>
  <c r="AJ446" i="1"/>
  <c r="AJ84" i="1"/>
  <c r="AJ255" i="1"/>
  <c r="AJ42" i="1"/>
  <c r="AJ39" i="1"/>
  <c r="AJ118" i="1"/>
  <c r="AJ319" i="1"/>
  <c r="AJ228" i="1"/>
  <c r="AJ166" i="1"/>
  <c r="AJ470" i="1"/>
  <c r="AJ242" i="1"/>
  <c r="AJ104" i="1"/>
  <c r="AJ105" i="1"/>
  <c r="AJ22" i="1"/>
  <c r="AJ285" i="1"/>
  <c r="AJ330" i="1"/>
  <c r="AJ280" i="1"/>
  <c r="AJ246" i="1"/>
  <c r="AJ231" i="1"/>
  <c r="AJ161" i="1"/>
  <c r="AJ448" i="1"/>
  <c r="AJ206" i="1"/>
  <c r="AJ497" i="1"/>
  <c r="AJ245" i="1"/>
  <c r="AJ450" i="1"/>
  <c r="AJ57" i="1"/>
  <c r="AJ435" i="1"/>
  <c r="AJ142" i="1"/>
  <c r="AJ418" i="1"/>
  <c r="AJ121" i="1"/>
  <c r="AJ390" i="1"/>
  <c r="AJ234" i="1"/>
  <c r="AJ398" i="1"/>
  <c r="AJ317" i="1"/>
  <c r="AJ463" i="1"/>
  <c r="AJ41" i="1"/>
  <c r="AJ299" i="1"/>
  <c r="AJ325" i="1"/>
  <c r="AJ462" i="1"/>
  <c r="AJ175" i="1"/>
  <c r="AJ354" i="1"/>
  <c r="AJ277" i="1"/>
  <c r="AJ438" i="1"/>
  <c r="AJ416" i="1"/>
  <c r="AJ262" i="1"/>
  <c r="AJ386" i="1"/>
  <c r="AJ376" i="1"/>
  <c r="AJ248" i="1"/>
  <c r="AJ154" i="1"/>
  <c r="AJ222" i="1"/>
  <c r="AJ214" i="1"/>
  <c r="AJ112" i="1"/>
  <c r="AJ324" i="1"/>
  <c r="AJ480" i="1"/>
  <c r="AJ434" i="1"/>
  <c r="AJ329" i="1"/>
  <c r="AJ316" i="1"/>
  <c r="AJ120" i="1"/>
  <c r="AJ413" i="1"/>
  <c r="AJ198" i="1"/>
  <c r="AJ190" i="1"/>
  <c r="AJ182" i="1"/>
  <c r="AJ169" i="1"/>
  <c r="AJ97" i="1"/>
  <c r="AJ478" i="1"/>
  <c r="AJ361" i="1"/>
  <c r="AJ99" i="1"/>
  <c r="AJ75" i="1"/>
  <c r="AJ426" i="1"/>
  <c r="AJ31" i="1"/>
  <c r="AJ19" i="1"/>
  <c r="AJ21" i="1"/>
  <c r="AJ409" i="1"/>
  <c r="AJ107" i="1"/>
  <c r="AJ13" i="1"/>
  <c r="AJ491" i="1"/>
  <c r="AJ291" i="1"/>
  <c r="AJ108" i="1"/>
  <c r="AJ313" i="1"/>
  <c r="AJ233" i="1"/>
  <c r="AJ44" i="1"/>
  <c r="R27" i="4"/>
  <c r="W12" i="4"/>
  <c r="W9" i="4"/>
  <c r="S12" i="4"/>
  <c r="R9" i="4"/>
  <c r="T2" i="4"/>
  <c r="AA2" i="4" s="1"/>
  <c r="W8" i="6"/>
  <c r="T8" i="6"/>
  <c r="AA8" i="6" s="1"/>
  <c r="U8" i="6"/>
  <c r="R8" i="6"/>
  <c r="Q8" i="6"/>
  <c r="O8" i="6"/>
  <c r="V8" i="6"/>
  <c r="AB8" i="6" s="1"/>
  <c r="S8" i="6"/>
  <c r="P8" i="6"/>
  <c r="U9" i="6"/>
  <c r="W9" i="6"/>
  <c r="S9" i="6"/>
  <c r="T9" i="6"/>
  <c r="AA9" i="6" s="1"/>
  <c r="O9" i="6"/>
  <c r="R9" i="6"/>
  <c r="Q9" i="6"/>
  <c r="P9" i="6"/>
  <c r="V9" i="6"/>
  <c r="AB9" i="6" s="1"/>
  <c r="S7" i="6"/>
  <c r="Q7" i="6"/>
  <c r="W7" i="6"/>
  <c r="P7" i="6"/>
  <c r="R7" i="6"/>
  <c r="V7" i="6"/>
  <c r="AB7" i="6" s="1"/>
  <c r="T7" i="6"/>
  <c r="AA7" i="6" s="1"/>
  <c r="U7" i="6"/>
  <c r="O7" i="6"/>
  <c r="U5" i="6"/>
  <c r="V5" i="6"/>
  <c r="AB5" i="6" s="1"/>
  <c r="R5" i="6"/>
  <c r="O5" i="6"/>
  <c r="T5" i="6"/>
  <c r="AA5" i="6" s="1"/>
  <c r="S5" i="6"/>
  <c r="P5" i="6"/>
  <c r="W5" i="6"/>
  <c r="Q5" i="6"/>
  <c r="U2" i="4"/>
  <c r="Q27" i="4"/>
  <c r="V27" i="4"/>
  <c r="AB27" i="4" s="1"/>
  <c r="V6" i="6"/>
  <c r="AB6" i="6" s="1"/>
  <c r="W6" i="6"/>
  <c r="P6" i="6"/>
  <c r="Q6" i="6"/>
  <c r="O6" i="6"/>
  <c r="T6" i="6"/>
  <c r="AA6" i="6" s="1"/>
  <c r="U6" i="6"/>
  <c r="R6" i="6"/>
  <c r="S6" i="6"/>
  <c r="U10" i="6"/>
  <c r="S10" i="6"/>
  <c r="T10" i="6"/>
  <c r="AA10" i="6" s="1"/>
  <c r="R10" i="6"/>
  <c r="Q10" i="6"/>
  <c r="W10" i="6"/>
  <c r="V10" i="6"/>
  <c r="AB10" i="6" s="1"/>
  <c r="O10" i="6"/>
  <c r="P10" i="6"/>
  <c r="W27" i="4"/>
  <c r="U12" i="4"/>
  <c r="T18" i="6"/>
  <c r="AA18" i="6" s="1"/>
  <c r="V18" i="6"/>
  <c r="AB18" i="6" s="1"/>
  <c r="S18" i="6"/>
  <c r="U18" i="6"/>
  <c r="W18" i="6"/>
  <c r="Q18" i="6"/>
  <c r="P18" i="6"/>
  <c r="R18" i="6"/>
  <c r="O18" i="6"/>
  <c r="E13" i="6"/>
  <c r="X13" i="6" s="1"/>
  <c r="S4" i="6"/>
  <c r="U4" i="6"/>
  <c r="O4" i="6"/>
  <c r="P4" i="6"/>
  <c r="T4" i="6"/>
  <c r="AA4" i="6" s="1"/>
  <c r="W4" i="6"/>
  <c r="V4" i="6"/>
  <c r="AB4" i="6" s="1"/>
  <c r="R4" i="6"/>
  <c r="Q4" i="6"/>
  <c r="Q9" i="4"/>
  <c r="V9" i="4"/>
  <c r="AB9" i="4" s="1"/>
  <c r="P2" i="4"/>
  <c r="V2" i="4"/>
  <c r="AB2" i="4" s="1"/>
  <c r="O12" i="4"/>
  <c r="P12" i="4"/>
  <c r="S9" i="4"/>
  <c r="O2" i="4"/>
  <c r="R2" i="4"/>
  <c r="O9" i="4"/>
  <c r="P9" i="4"/>
  <c r="Q2" i="4"/>
  <c r="Q12" i="4"/>
  <c r="E7" i="5"/>
  <c r="Q14" i="4"/>
  <c r="O14" i="4"/>
  <c r="P14" i="4"/>
  <c r="R14" i="4"/>
  <c r="W14" i="4"/>
  <c r="S14" i="4"/>
  <c r="T14" i="4"/>
  <c r="AA14" i="4" s="1"/>
  <c r="U14" i="4"/>
  <c r="V14" i="4"/>
  <c r="AB14" i="4" s="1"/>
  <c r="Q15" i="5"/>
  <c r="P15" i="5"/>
  <c r="U15" i="5"/>
  <c r="T15" i="5"/>
  <c r="AA15" i="5" s="1"/>
  <c r="R15" i="5"/>
  <c r="O15" i="5"/>
  <c r="V15" i="5"/>
  <c r="AB15" i="5" s="1"/>
  <c r="S15" i="5"/>
  <c r="W15" i="5"/>
  <c r="R22" i="4"/>
  <c r="O22" i="4"/>
  <c r="T22" i="4"/>
  <c r="AA22" i="4" s="1"/>
  <c r="Q22" i="4"/>
  <c r="V22" i="4"/>
  <c r="AB22" i="4" s="1"/>
  <c r="W22" i="4"/>
  <c r="S22" i="4"/>
  <c r="P22" i="4"/>
  <c r="U22" i="4"/>
  <c r="S26" i="4"/>
  <c r="W26" i="4"/>
  <c r="T26" i="4"/>
  <c r="AA26" i="4" s="1"/>
  <c r="U26" i="4"/>
  <c r="V26" i="4"/>
  <c r="AB26" i="4" s="1"/>
  <c r="R26" i="4"/>
  <c r="O26" i="4"/>
  <c r="P26" i="4"/>
  <c r="Q26" i="4"/>
  <c r="E29" i="4"/>
  <c r="X29" i="4" s="1"/>
  <c r="P13" i="4"/>
  <c r="Q13" i="4"/>
  <c r="R13" i="4"/>
  <c r="U13" i="4"/>
  <c r="S13" i="4"/>
  <c r="W13" i="4"/>
  <c r="V13" i="4"/>
  <c r="AB13" i="4" s="1"/>
  <c r="O13" i="4"/>
  <c r="T13" i="4"/>
  <c r="AA13" i="4" s="1"/>
  <c r="U21" i="4"/>
  <c r="R21" i="4"/>
  <c r="O21" i="4"/>
  <c r="W21" i="4"/>
  <c r="T21" i="4"/>
  <c r="AA21" i="4" s="1"/>
  <c r="Q21" i="4"/>
  <c r="S21" i="4"/>
  <c r="P21" i="4"/>
  <c r="V21" i="4"/>
  <c r="AB21" i="4" s="1"/>
  <c r="W11" i="4"/>
  <c r="S11" i="4"/>
  <c r="P11" i="4"/>
  <c r="V11" i="4"/>
  <c r="AB11" i="4" s="1"/>
  <c r="R11" i="4"/>
  <c r="T11" i="4"/>
  <c r="AA11" i="4" s="1"/>
  <c r="Q11" i="4"/>
  <c r="O11" i="4"/>
  <c r="U11" i="4"/>
  <c r="R10" i="5"/>
  <c r="O10" i="5"/>
  <c r="U10" i="5"/>
  <c r="V10" i="5"/>
  <c r="AB10" i="5" s="1"/>
  <c r="S10" i="5"/>
  <c r="P10" i="5"/>
  <c r="Q10" i="5"/>
  <c r="W10" i="5"/>
  <c r="T10" i="5"/>
  <c r="AA10" i="5" s="1"/>
  <c r="U23" i="4"/>
  <c r="T23" i="4"/>
  <c r="AA23" i="4" s="1"/>
  <c r="R23" i="4"/>
  <c r="O23" i="4"/>
  <c r="W23" i="4"/>
  <c r="V23" i="4"/>
  <c r="AB23" i="4" s="1"/>
  <c r="S23" i="4"/>
  <c r="P23" i="4"/>
  <c r="Q23" i="4"/>
  <c r="Q18" i="4"/>
  <c r="V18" i="4"/>
  <c r="AB18" i="4" s="1"/>
  <c r="U18" i="4"/>
  <c r="S18" i="4"/>
  <c r="T18" i="4"/>
  <c r="AA18" i="4" s="1"/>
  <c r="W18" i="4"/>
  <c r="O18" i="4"/>
  <c r="P18" i="4"/>
  <c r="R18" i="4"/>
  <c r="Q7" i="4"/>
  <c r="V7" i="4"/>
  <c r="AB7" i="4" s="1"/>
  <c r="R7" i="4"/>
  <c r="W7" i="4"/>
  <c r="P7" i="4"/>
  <c r="O7" i="4"/>
  <c r="U7" i="4"/>
  <c r="T7" i="4"/>
  <c r="AA7" i="4" s="1"/>
  <c r="S7" i="4"/>
  <c r="T5" i="4"/>
  <c r="AA5" i="4" s="1"/>
  <c r="Q5" i="4"/>
  <c r="S5" i="4"/>
  <c r="R5" i="4"/>
  <c r="P5" i="4"/>
  <c r="O5" i="4"/>
  <c r="U5" i="4"/>
  <c r="V5" i="4"/>
  <c r="AB5" i="4" s="1"/>
  <c r="W5" i="4"/>
  <c r="U9" i="5"/>
  <c r="T9" i="5"/>
  <c r="AA9" i="5" s="1"/>
  <c r="Q9" i="5"/>
  <c r="O9" i="5"/>
  <c r="R9" i="5"/>
  <c r="S9" i="5"/>
  <c r="P9" i="5"/>
  <c r="V9" i="5"/>
  <c r="AB9" i="5" s="1"/>
  <c r="W9" i="5"/>
  <c r="U16" i="5"/>
  <c r="Q16" i="5"/>
  <c r="S16" i="5"/>
  <c r="R16" i="5"/>
  <c r="W16" i="5"/>
  <c r="V16" i="5"/>
  <c r="AB16" i="5" s="1"/>
  <c r="P16" i="5"/>
  <c r="O16" i="5"/>
  <c r="T16" i="5"/>
  <c r="AA16" i="5" s="1"/>
  <c r="P8" i="5"/>
  <c r="Q8" i="5"/>
  <c r="O8" i="5"/>
  <c r="T8" i="5"/>
  <c r="AA8" i="5" s="1"/>
  <c r="U8" i="5"/>
  <c r="R8" i="5"/>
  <c r="S8" i="5"/>
  <c r="V8" i="5"/>
  <c r="AB8" i="5" s="1"/>
  <c r="W8" i="5"/>
  <c r="U14" i="5"/>
  <c r="Q14" i="5"/>
  <c r="W14" i="5"/>
  <c r="P14" i="5"/>
  <c r="O14" i="5"/>
  <c r="T14" i="5"/>
  <c r="AA14" i="5" s="1"/>
  <c r="R14" i="5"/>
  <c r="S14" i="5"/>
  <c r="V14" i="5"/>
  <c r="AB14" i="5" s="1"/>
  <c r="W17" i="5"/>
  <c r="O17" i="5"/>
  <c r="U17" i="5"/>
  <c r="P17" i="5"/>
  <c r="Q17" i="5"/>
  <c r="T17" i="5"/>
  <c r="AA17" i="5" s="1"/>
  <c r="V17" i="5"/>
  <c r="AB17" i="5" s="1"/>
  <c r="R17" i="5"/>
  <c r="S17" i="5"/>
  <c r="Q4" i="5"/>
  <c r="U4" i="5"/>
  <c r="P4" i="5"/>
  <c r="O4" i="5"/>
  <c r="R4" i="5"/>
  <c r="S4" i="5"/>
  <c r="V4" i="5"/>
  <c r="AB4" i="5" s="1"/>
  <c r="W4" i="5"/>
  <c r="T4" i="5"/>
  <c r="AA4" i="5" s="1"/>
  <c r="T20" i="4"/>
  <c r="AA20" i="4" s="1"/>
  <c r="U20" i="4"/>
  <c r="P20" i="4"/>
  <c r="V20" i="4"/>
  <c r="AB20" i="4" s="1"/>
  <c r="S20" i="4"/>
  <c r="Q20" i="4"/>
  <c r="O20" i="4"/>
  <c r="R20" i="4"/>
  <c r="W20" i="4"/>
  <c r="O8" i="4"/>
  <c r="P8" i="4"/>
  <c r="R8" i="4"/>
  <c r="V8" i="4"/>
  <c r="AB8" i="4" s="1"/>
  <c r="S8" i="4"/>
  <c r="W8" i="4"/>
  <c r="T8" i="4"/>
  <c r="AA8" i="4" s="1"/>
  <c r="Q8" i="4"/>
  <c r="U8" i="4"/>
  <c r="R3" i="5"/>
  <c r="P3" i="5"/>
  <c r="W3" i="5"/>
  <c r="V3" i="5"/>
  <c r="AB3" i="5" s="1"/>
  <c r="O3" i="5"/>
  <c r="S3" i="5"/>
  <c r="T3" i="5"/>
  <c r="AA3" i="5" s="1"/>
  <c r="U3" i="5"/>
  <c r="Q3" i="5"/>
  <c r="P19" i="4"/>
  <c r="O19" i="4"/>
  <c r="S19" i="4"/>
  <c r="R19" i="4"/>
  <c r="W19" i="4"/>
  <c r="V19" i="4"/>
  <c r="AB19" i="4" s="1"/>
  <c r="U19" i="4"/>
  <c r="Q19" i="4"/>
  <c r="T19" i="4"/>
  <c r="AA19" i="4" s="1"/>
  <c r="P16" i="4"/>
  <c r="W16" i="4"/>
  <c r="V16" i="4"/>
  <c r="AB16" i="4" s="1"/>
  <c r="Q16" i="4"/>
  <c r="O16" i="4"/>
  <c r="U16" i="4"/>
  <c r="R16" i="4"/>
  <c r="S16" i="4"/>
  <c r="T16" i="4"/>
  <c r="AA16" i="4" s="1"/>
  <c r="Q17" i="4"/>
  <c r="W17" i="4"/>
  <c r="P17" i="4"/>
  <c r="V17" i="4"/>
  <c r="AB17" i="4" s="1"/>
  <c r="O17" i="4"/>
  <c r="T17" i="4"/>
  <c r="AA17" i="4" s="1"/>
  <c r="U17" i="4"/>
  <c r="R17" i="4"/>
  <c r="S17" i="4"/>
  <c r="P10" i="4"/>
  <c r="Q10" i="4"/>
  <c r="R10" i="4"/>
  <c r="S10" i="4"/>
  <c r="U10" i="4"/>
  <c r="V10" i="4"/>
  <c r="AB10" i="4" s="1"/>
  <c r="O10" i="4"/>
  <c r="T10" i="4"/>
  <c r="AA10" i="4" s="1"/>
  <c r="W10" i="4"/>
  <c r="U25" i="4"/>
  <c r="V25" i="4"/>
  <c r="AB25" i="4" s="1"/>
  <c r="W25" i="4"/>
  <c r="T25" i="4"/>
  <c r="AA25" i="4" s="1"/>
  <c r="Q25" i="4"/>
  <c r="R25" i="4"/>
  <c r="O25" i="4"/>
  <c r="S25" i="4"/>
  <c r="P25" i="4"/>
  <c r="T15" i="4"/>
  <c r="AA15" i="4" s="1"/>
  <c r="S15" i="4"/>
  <c r="R15" i="4"/>
  <c r="W15" i="4"/>
  <c r="U15" i="4"/>
  <c r="P15" i="4"/>
  <c r="V15" i="4"/>
  <c r="AB15" i="4" s="1"/>
  <c r="O15" i="4"/>
  <c r="Q15" i="4"/>
  <c r="S6" i="4"/>
  <c r="R6" i="4"/>
  <c r="O6" i="4"/>
  <c r="Q6" i="4"/>
  <c r="P6" i="4"/>
  <c r="V6" i="4"/>
  <c r="AB6" i="4" s="1"/>
  <c r="W6" i="4"/>
  <c r="U6" i="4"/>
  <c r="T6" i="4"/>
  <c r="AA6" i="4" s="1"/>
  <c r="U24" i="4"/>
  <c r="S24" i="4"/>
  <c r="P24" i="4"/>
  <c r="R24" i="4"/>
  <c r="T24" i="4"/>
  <c r="AA24" i="4" s="1"/>
  <c r="O24" i="4"/>
  <c r="Q24" i="4"/>
  <c r="W24" i="4"/>
  <c r="V24" i="4"/>
  <c r="AB24" i="4" s="1"/>
  <c r="T4" i="4"/>
  <c r="AA4" i="4" s="1"/>
  <c r="S4" i="4"/>
  <c r="Q4" i="4"/>
  <c r="V4" i="4"/>
  <c r="AB4" i="4" s="1"/>
  <c r="R4" i="4"/>
  <c r="O4" i="4"/>
  <c r="P4" i="4"/>
  <c r="W4" i="4"/>
  <c r="U4" i="4"/>
  <c r="V3" i="4"/>
  <c r="AB3" i="4" s="1"/>
  <c r="Q3" i="4"/>
  <c r="P3" i="4"/>
  <c r="O3" i="4"/>
  <c r="T3" i="4"/>
  <c r="AA3" i="4" s="1"/>
  <c r="R3" i="4"/>
  <c r="S3" i="4"/>
  <c r="U3" i="4"/>
  <c r="W3" i="4"/>
  <c r="E37" i="3"/>
  <c r="U29" i="3"/>
  <c r="O29" i="3"/>
  <c r="W29" i="3"/>
  <c r="Q29" i="3"/>
  <c r="P29" i="3"/>
  <c r="S29" i="3"/>
  <c r="T29" i="3"/>
  <c r="AA29" i="3" s="1"/>
  <c r="R29" i="3"/>
  <c r="V29" i="3"/>
  <c r="AB29" i="3" s="1"/>
  <c r="O20" i="3"/>
  <c r="R20" i="3"/>
  <c r="V20" i="3"/>
  <c r="AB20" i="3" s="1"/>
  <c r="P20" i="3"/>
  <c r="T20" i="3"/>
  <c r="AA20" i="3" s="1"/>
  <c r="Q20" i="3"/>
  <c r="S20" i="3"/>
  <c r="U20" i="3"/>
  <c r="W20" i="3"/>
  <c r="Q18" i="3"/>
  <c r="R18" i="3"/>
  <c r="U18" i="3"/>
  <c r="S18" i="3"/>
  <c r="T18" i="3"/>
  <c r="AA18" i="3" s="1"/>
  <c r="O18" i="3"/>
  <c r="P18" i="3"/>
  <c r="V18" i="3"/>
  <c r="AB18" i="3" s="1"/>
  <c r="W18" i="3"/>
  <c r="S13" i="3"/>
  <c r="O13" i="3"/>
  <c r="P13" i="3"/>
  <c r="V13" i="3"/>
  <c r="AB13" i="3" s="1"/>
  <c r="T13" i="3"/>
  <c r="AA13" i="3" s="1"/>
  <c r="Q13" i="3"/>
  <c r="R13" i="3"/>
  <c r="U13" i="3"/>
  <c r="W13" i="3"/>
  <c r="U8" i="3"/>
  <c r="T8" i="3"/>
  <c r="AA8" i="3" s="1"/>
  <c r="R8" i="3"/>
  <c r="Q8" i="3"/>
  <c r="P8" i="3"/>
  <c r="O8" i="3"/>
  <c r="S8" i="3"/>
  <c r="V8" i="3"/>
  <c r="AB8" i="3" s="1"/>
  <c r="W8" i="3"/>
  <c r="U39" i="3"/>
  <c r="R39" i="3"/>
  <c r="T39" i="3"/>
  <c r="AA39" i="3" s="1"/>
  <c r="S39" i="3"/>
  <c r="Q39" i="3"/>
  <c r="P39" i="3"/>
  <c r="V39" i="3"/>
  <c r="AB39" i="3" s="1"/>
  <c r="O39" i="3"/>
  <c r="W39" i="3"/>
  <c r="R25" i="3"/>
  <c r="P25" i="3"/>
  <c r="O25" i="3"/>
  <c r="T25" i="3"/>
  <c r="AA25" i="3" s="1"/>
  <c r="V25" i="3"/>
  <c r="AB25" i="3" s="1"/>
  <c r="W25" i="3"/>
  <c r="Q25" i="3"/>
  <c r="S25" i="3"/>
  <c r="U25" i="3"/>
  <c r="O16" i="3"/>
  <c r="P16" i="3"/>
  <c r="T16" i="3"/>
  <c r="AA16" i="3" s="1"/>
  <c r="R16" i="3"/>
  <c r="U16" i="3"/>
  <c r="V16" i="3"/>
  <c r="AB16" i="3" s="1"/>
  <c r="S16" i="3"/>
  <c r="W16" i="3"/>
  <c r="Q16" i="3"/>
  <c r="O30" i="3"/>
  <c r="P30" i="3"/>
  <c r="T30" i="3"/>
  <c r="AA30" i="3" s="1"/>
  <c r="S30" i="3"/>
  <c r="Q30" i="3"/>
  <c r="V30" i="3"/>
  <c r="AB30" i="3" s="1"/>
  <c r="W30" i="3"/>
  <c r="R30" i="3"/>
  <c r="U30" i="3"/>
  <c r="R5" i="3"/>
  <c r="W5" i="3"/>
  <c r="U5" i="3"/>
  <c r="S5" i="3"/>
  <c r="O5" i="3"/>
  <c r="P5" i="3"/>
  <c r="T5" i="3"/>
  <c r="AA5" i="3" s="1"/>
  <c r="Q5" i="3"/>
  <c r="V5" i="3"/>
  <c r="AB5" i="3" s="1"/>
  <c r="U31" i="3"/>
  <c r="P31" i="3"/>
  <c r="Q31" i="3"/>
  <c r="R31" i="3"/>
  <c r="V31" i="3"/>
  <c r="AB31" i="3" s="1"/>
  <c r="O31" i="3"/>
  <c r="S31" i="3"/>
  <c r="T31" i="3"/>
  <c r="AA31" i="3" s="1"/>
  <c r="W31" i="3"/>
  <c r="U2" i="3"/>
  <c r="W2" i="3"/>
  <c r="S2" i="3"/>
  <c r="Q2" i="3"/>
  <c r="T2" i="3"/>
  <c r="AA2" i="3" s="1"/>
  <c r="P2" i="3"/>
  <c r="R2" i="3"/>
  <c r="O2" i="3"/>
  <c r="V2" i="3"/>
  <c r="AB2" i="3" s="1"/>
  <c r="R33" i="3"/>
  <c r="Q33" i="3"/>
  <c r="W33" i="3"/>
  <c r="P33" i="3"/>
  <c r="V33" i="3"/>
  <c r="AB33" i="3" s="1"/>
  <c r="O33" i="3"/>
  <c r="S33" i="3"/>
  <c r="U33" i="3"/>
  <c r="T33" i="3"/>
  <c r="AA33" i="3" s="1"/>
  <c r="S26" i="3"/>
  <c r="Q26" i="3"/>
  <c r="O26" i="3"/>
  <c r="R26" i="3"/>
  <c r="U26" i="3"/>
  <c r="V26" i="3"/>
  <c r="AB26" i="3" s="1"/>
  <c r="T26" i="3"/>
  <c r="AA26" i="3" s="1"/>
  <c r="P26" i="3"/>
  <c r="W26" i="3"/>
  <c r="V21" i="3"/>
  <c r="AB21" i="3" s="1"/>
  <c r="Q21" i="3"/>
  <c r="R21" i="3"/>
  <c r="W21" i="3"/>
  <c r="P21" i="3"/>
  <c r="S21" i="3"/>
  <c r="T21" i="3"/>
  <c r="AA21" i="3" s="1"/>
  <c r="O21" i="3"/>
  <c r="U21" i="3"/>
  <c r="V6" i="3"/>
  <c r="AB6" i="3" s="1"/>
  <c r="O6" i="3"/>
  <c r="P6" i="3"/>
  <c r="T6" i="3"/>
  <c r="AA6" i="3" s="1"/>
  <c r="S6" i="3"/>
  <c r="U6" i="3"/>
  <c r="W6" i="3"/>
  <c r="Q6" i="3"/>
  <c r="R6" i="3"/>
  <c r="U12" i="3"/>
  <c r="R12" i="3"/>
  <c r="O12" i="3"/>
  <c r="P12" i="3"/>
  <c r="V12" i="3"/>
  <c r="AB12" i="3" s="1"/>
  <c r="T12" i="3"/>
  <c r="AA12" i="3" s="1"/>
  <c r="S12" i="3"/>
  <c r="W12" i="3"/>
  <c r="Q12" i="3"/>
  <c r="T15" i="3"/>
  <c r="AA15" i="3" s="1"/>
  <c r="P15" i="3"/>
  <c r="U15" i="3"/>
  <c r="S15" i="3"/>
  <c r="R15" i="3"/>
  <c r="V15" i="3"/>
  <c r="AB15" i="3" s="1"/>
  <c r="W15" i="3"/>
  <c r="Q15" i="3"/>
  <c r="O15" i="3"/>
  <c r="S24" i="3"/>
  <c r="T24" i="3"/>
  <c r="AA24" i="3" s="1"/>
  <c r="U24" i="3"/>
  <c r="W24" i="3"/>
  <c r="R24" i="3"/>
  <c r="P24" i="3"/>
  <c r="O24" i="3"/>
  <c r="Q24" i="3"/>
  <c r="V24" i="3"/>
  <c r="AB24" i="3" s="1"/>
  <c r="S23" i="3"/>
  <c r="W23" i="3"/>
  <c r="O23" i="3"/>
  <c r="P23" i="3"/>
  <c r="T23" i="3"/>
  <c r="AA23" i="3" s="1"/>
  <c r="U23" i="3"/>
  <c r="R23" i="3"/>
  <c r="V23" i="3"/>
  <c r="AB23" i="3" s="1"/>
  <c r="Q23" i="3"/>
  <c r="U19" i="3"/>
  <c r="O19" i="3"/>
  <c r="P19" i="3"/>
  <c r="Q19" i="3"/>
  <c r="V19" i="3"/>
  <c r="AB19" i="3" s="1"/>
  <c r="T19" i="3"/>
  <c r="AA19" i="3" s="1"/>
  <c r="R19" i="3"/>
  <c r="W19" i="3"/>
  <c r="S19" i="3"/>
  <c r="V7" i="3"/>
  <c r="AB7" i="3" s="1"/>
  <c r="R7" i="3"/>
  <c r="O7" i="3"/>
  <c r="U7" i="3"/>
  <c r="T7" i="3"/>
  <c r="AA7" i="3" s="1"/>
  <c r="W7" i="3"/>
  <c r="Q7" i="3"/>
  <c r="S7" i="3"/>
  <c r="P7" i="3"/>
  <c r="U35" i="3"/>
  <c r="O35" i="3"/>
  <c r="P35" i="3"/>
  <c r="R35" i="3"/>
  <c r="T35" i="3"/>
  <c r="AA35" i="3" s="1"/>
  <c r="V35" i="3"/>
  <c r="AB35" i="3" s="1"/>
  <c r="S35" i="3"/>
  <c r="Q35" i="3"/>
  <c r="W35" i="3"/>
  <c r="U22" i="3"/>
  <c r="P22" i="3"/>
  <c r="Q22" i="3"/>
  <c r="S22" i="3"/>
  <c r="W22" i="3"/>
  <c r="V22" i="3"/>
  <c r="AB22" i="3" s="1"/>
  <c r="O22" i="3"/>
  <c r="R22" i="3"/>
  <c r="T22" i="3"/>
  <c r="AA22" i="3" s="1"/>
  <c r="P3" i="3"/>
  <c r="Q3" i="3"/>
  <c r="O3" i="3"/>
  <c r="W3" i="3"/>
  <c r="S3" i="3"/>
  <c r="R3" i="3"/>
  <c r="T3" i="3"/>
  <c r="AA3" i="3" s="1"/>
  <c r="U3" i="3"/>
  <c r="V3" i="3"/>
  <c r="AB3" i="3" s="1"/>
  <c r="P34" i="3"/>
  <c r="Q34" i="3"/>
  <c r="V34" i="3"/>
  <c r="AB34" i="3" s="1"/>
  <c r="W34" i="3"/>
  <c r="R34" i="3"/>
  <c r="S34" i="3"/>
  <c r="O34" i="3"/>
  <c r="T34" i="3"/>
  <c r="AA34" i="3" s="1"/>
  <c r="U34" i="3"/>
  <c r="T14" i="3"/>
  <c r="AA14" i="3" s="1"/>
  <c r="P14" i="3"/>
  <c r="R14" i="3"/>
  <c r="Q14" i="3"/>
  <c r="O14" i="3"/>
  <c r="U14" i="3"/>
  <c r="S14" i="3"/>
  <c r="V14" i="3"/>
  <c r="AB14" i="3" s="1"/>
  <c r="W14" i="3"/>
  <c r="P27" i="3"/>
  <c r="R27" i="3"/>
  <c r="S27" i="3"/>
  <c r="Q27" i="3"/>
  <c r="W27" i="3"/>
  <c r="V27" i="3"/>
  <c r="AB27" i="3" s="1"/>
  <c r="U27" i="3"/>
  <c r="T27" i="3"/>
  <c r="AA27" i="3" s="1"/>
  <c r="O27" i="3"/>
  <c r="S32" i="3"/>
  <c r="O32" i="3"/>
  <c r="W32" i="3"/>
  <c r="P32" i="3"/>
  <c r="V32" i="3"/>
  <c r="AB32" i="3" s="1"/>
  <c r="U32" i="3"/>
  <c r="T32" i="3"/>
  <c r="AA32" i="3" s="1"/>
  <c r="R32" i="3"/>
  <c r="Q32" i="3"/>
  <c r="U17" i="3"/>
  <c r="W17" i="3"/>
  <c r="V17" i="3"/>
  <c r="AB17" i="3" s="1"/>
  <c r="S17" i="3"/>
  <c r="P17" i="3"/>
  <c r="R17" i="3"/>
  <c r="Q17" i="3"/>
  <c r="T17" i="3"/>
  <c r="AA17" i="3" s="1"/>
  <c r="O17" i="3"/>
  <c r="Q11" i="3"/>
  <c r="S11" i="3"/>
  <c r="O11" i="3"/>
  <c r="P11" i="3"/>
  <c r="W11" i="3"/>
  <c r="R11" i="3"/>
  <c r="T11" i="3"/>
  <c r="AA11" i="3" s="1"/>
  <c r="V11" i="3"/>
  <c r="AB11" i="3" s="1"/>
  <c r="U11" i="3"/>
  <c r="V4" i="3"/>
  <c r="AB4" i="3" s="1"/>
  <c r="R4" i="3"/>
  <c r="U4" i="3"/>
  <c r="S4" i="3"/>
  <c r="P4" i="3"/>
  <c r="Q4" i="3"/>
  <c r="T4" i="3"/>
  <c r="AA4" i="3" s="1"/>
  <c r="W4" i="3"/>
  <c r="O4" i="3"/>
  <c r="U28" i="3"/>
  <c r="Q28" i="3"/>
  <c r="P28" i="3"/>
  <c r="O28" i="3"/>
  <c r="R28" i="3"/>
  <c r="S28" i="3"/>
  <c r="V28" i="3"/>
  <c r="AB28" i="3" s="1"/>
  <c r="W28" i="3"/>
  <c r="T28" i="3"/>
  <c r="AA28" i="3" s="1"/>
  <c r="R10" i="3"/>
  <c r="O10" i="3"/>
  <c r="W10" i="3"/>
  <c r="P10" i="3"/>
  <c r="T10" i="3"/>
  <c r="AA10" i="3" s="1"/>
  <c r="U10" i="3"/>
  <c r="V10" i="3"/>
  <c r="AB10" i="3" s="1"/>
  <c r="S10" i="3"/>
  <c r="Q10" i="3"/>
  <c r="V9" i="3"/>
  <c r="AB9" i="3" s="1"/>
  <c r="U9" i="3"/>
  <c r="O9" i="3"/>
  <c r="T9" i="3"/>
  <c r="AA9" i="3" s="1"/>
  <c r="Q9" i="3"/>
  <c r="R9" i="3"/>
  <c r="P9" i="3"/>
  <c r="S9" i="3"/>
  <c r="W9" i="3"/>
  <c r="Y502" i="1"/>
  <c r="AC502" i="1"/>
  <c r="AA502" i="1"/>
  <c r="AG502" i="1"/>
  <c r="AF502" i="1"/>
  <c r="AL502" i="1" s="1"/>
  <c r="Z502" i="1"/>
  <c r="AB502" i="1"/>
  <c r="AD502" i="1"/>
  <c r="AK502" i="1" s="1"/>
  <c r="AE502" i="1"/>
  <c r="AG503" i="1"/>
  <c r="AC503" i="1"/>
  <c r="AD503" i="1"/>
  <c r="AK503" i="1" s="1"/>
  <c r="AE503" i="1"/>
  <c r="AB503" i="1"/>
  <c r="Y503" i="1"/>
  <c r="Z503" i="1"/>
  <c r="AA503" i="1"/>
  <c r="AF503" i="1"/>
  <c r="AL503" i="1" s="1"/>
  <c r="AI27" i="1"/>
  <c r="AI347" i="1"/>
  <c r="AI35" i="1"/>
  <c r="AI277" i="1"/>
  <c r="AI338" i="1"/>
  <c r="AI229" i="1"/>
  <c r="AI83" i="1"/>
  <c r="AI248" i="1"/>
  <c r="AI222" i="1"/>
  <c r="AI146" i="1"/>
  <c r="AI434" i="1"/>
  <c r="AI413" i="1"/>
  <c r="AI292" i="1"/>
  <c r="AI201" i="1"/>
  <c r="AI93" i="1"/>
  <c r="AI465" i="1"/>
  <c r="AI276" i="1"/>
  <c r="AI71" i="1"/>
  <c r="AI16" i="1"/>
  <c r="AI421" i="1"/>
  <c r="AI127" i="1"/>
  <c r="AI52" i="1"/>
  <c r="AI447" i="1"/>
  <c r="AI51" i="1"/>
  <c r="AI282" i="1"/>
  <c r="AI24" i="1"/>
  <c r="AI109" i="1"/>
  <c r="AI473" i="1"/>
  <c r="AI404" i="1"/>
  <c r="AI196" i="1"/>
  <c r="AI343" i="1"/>
  <c r="AI116" i="1"/>
  <c r="AI268" i="1"/>
  <c r="AI43" i="1"/>
  <c r="AI454" i="1"/>
  <c r="AI30" i="1"/>
  <c r="AI410" i="1"/>
  <c r="AI482" i="1"/>
  <c r="AI405" i="1"/>
  <c r="AI366" i="1"/>
  <c r="AI238" i="1"/>
  <c r="AI197" i="1"/>
  <c r="AI185" i="1"/>
  <c r="AI7" i="1"/>
  <c r="AI92" i="1"/>
  <c r="AI318" i="1"/>
  <c r="AI47" i="1"/>
  <c r="AI284" i="1"/>
  <c r="AI73" i="1"/>
  <c r="AI423" i="1"/>
  <c r="AI87" i="1"/>
  <c r="AI335" i="1"/>
  <c r="AI492" i="1"/>
  <c r="AI341" i="1"/>
  <c r="AI64" i="1"/>
  <c r="AI140" i="1"/>
  <c r="AI495" i="1"/>
  <c r="AI326" i="1"/>
  <c r="AI125" i="1"/>
  <c r="AI374" i="1"/>
  <c r="AI95" i="1"/>
  <c r="AI274" i="1"/>
  <c r="AI160" i="1"/>
  <c r="AI242" i="1"/>
  <c r="AI457" i="1"/>
  <c r="AI497" i="1"/>
  <c r="AI121" i="1"/>
  <c r="AI436" i="1"/>
  <c r="AI245" i="1"/>
  <c r="AI142" i="1"/>
  <c r="AI363" i="1"/>
  <c r="AI354" i="1"/>
  <c r="AI66" i="1"/>
  <c r="AI329" i="1"/>
  <c r="AI261" i="1"/>
  <c r="AI221" i="1"/>
  <c r="AI350" i="1"/>
  <c r="AI476" i="1"/>
  <c r="AI243" i="1"/>
  <c r="AI124" i="1"/>
  <c r="AI4" i="1"/>
  <c r="AI358" i="1"/>
  <c r="AI235" i="1"/>
  <c r="AI192" i="1"/>
  <c r="AI296" i="1"/>
  <c r="AI267" i="1"/>
  <c r="AI149" i="1"/>
  <c r="AI472" i="1"/>
  <c r="AI344" i="1"/>
  <c r="AI232" i="1"/>
  <c r="AI59" i="1"/>
  <c r="AI468" i="1"/>
  <c r="AI48" i="1"/>
  <c r="AI100" i="1"/>
  <c r="AI102" i="1"/>
  <c r="AI84" i="1"/>
  <c r="AI368" i="1"/>
  <c r="AI378" i="1"/>
  <c r="AI131" i="1"/>
  <c r="AI219" i="1"/>
  <c r="AI147" i="1"/>
  <c r="AI96" i="1"/>
  <c r="AI15" i="1"/>
  <c r="AI319" i="1"/>
  <c r="AI228" i="1"/>
  <c r="AI166" i="1"/>
  <c r="AI375" i="1"/>
  <c r="AI104" i="1"/>
  <c r="AI105" i="1"/>
  <c r="AI320" i="1"/>
  <c r="AI22" i="1"/>
  <c r="AI330" i="1"/>
  <c r="AI172" i="1"/>
  <c r="AI365" i="1"/>
  <c r="AI469" i="1"/>
  <c r="AI278" i="1"/>
  <c r="AI163" i="1"/>
  <c r="AI218" i="1"/>
  <c r="AI204" i="1"/>
  <c r="AI485" i="1"/>
  <c r="AI380" i="1"/>
  <c r="AI256" i="1"/>
  <c r="AI25" i="1"/>
  <c r="AI418" i="1"/>
  <c r="AI199" i="1"/>
  <c r="AI464" i="1"/>
  <c r="AI440" i="1"/>
  <c r="AI234" i="1"/>
  <c r="AI10" i="1"/>
  <c r="AI31" i="1"/>
  <c r="AI289" i="1"/>
  <c r="AI272" i="1"/>
  <c r="AI349" i="1"/>
  <c r="AI224" i="1"/>
  <c r="AI408" i="1"/>
  <c r="AI251" i="1"/>
  <c r="AI214" i="1"/>
  <c r="AI37" i="1"/>
  <c r="AI391" i="1"/>
  <c r="AI449" i="1"/>
  <c r="AI300" i="1"/>
  <c r="AI362" i="1"/>
  <c r="AI258" i="1"/>
  <c r="AI120" i="1"/>
  <c r="AI445" i="1"/>
  <c r="AI202" i="1"/>
  <c r="AI198" i="1"/>
  <c r="AI194" i="1"/>
  <c r="AI458" i="1"/>
  <c r="AI269" i="1"/>
  <c r="AI346" i="1"/>
  <c r="AI313" i="1"/>
  <c r="AI233" i="1"/>
  <c r="AI44" i="1"/>
  <c r="AI327" i="1"/>
  <c r="AI189" i="1"/>
  <c r="AI304" i="1"/>
  <c r="AI385" i="1"/>
  <c r="AI489" i="1"/>
  <c r="AI110" i="1"/>
  <c r="AI337" i="1"/>
  <c r="AI236" i="1"/>
  <c r="AI23" i="1"/>
  <c r="AI475" i="1"/>
  <c r="AI188" i="1"/>
  <c r="AI433" i="1"/>
  <c r="AI371" i="1"/>
  <c r="AI139" i="1"/>
  <c r="AI437" i="1"/>
  <c r="AI162" i="1"/>
  <c r="AI372" i="1"/>
  <c r="AI412" i="1"/>
  <c r="AI94" i="1"/>
  <c r="AI247" i="1"/>
  <c r="AI254" i="1"/>
  <c r="AI165" i="1"/>
  <c r="AI389" i="1"/>
  <c r="AI286" i="1"/>
  <c r="AI306" i="1"/>
  <c r="AI209" i="1"/>
  <c r="AI74" i="1"/>
  <c r="AI414" i="1"/>
  <c r="AI353" i="1"/>
  <c r="AI123" i="1"/>
  <c r="AI273" i="1"/>
  <c r="AI106" i="1"/>
  <c r="AI425" i="1"/>
  <c r="AI345" i="1"/>
  <c r="AI479" i="1"/>
  <c r="AI264" i="1"/>
  <c r="AI173" i="1"/>
  <c r="AI98" i="1"/>
  <c r="AI253" i="1"/>
  <c r="AI309" i="1"/>
  <c r="AI225" i="1"/>
  <c r="AI429" i="1"/>
  <c r="AI184" i="1"/>
  <c r="AI180" i="1"/>
  <c r="AI86" i="1"/>
  <c r="AI307" i="1"/>
  <c r="AI40" i="1"/>
  <c r="AI455" i="1"/>
  <c r="AI399" i="1"/>
  <c r="AI328" i="1"/>
  <c r="AI383" i="1"/>
  <c r="AI171" i="1"/>
  <c r="AI38" i="1"/>
  <c r="AI406" i="1"/>
  <c r="AI355" i="1"/>
  <c r="AI290" i="1"/>
  <c r="AI490" i="1"/>
  <c r="AI446" i="1"/>
  <c r="AI394" i="1"/>
  <c r="AI321" i="1"/>
  <c r="AI36" i="1"/>
  <c r="AI467" i="1"/>
  <c r="AI167" i="1"/>
  <c r="AI474" i="1"/>
  <c r="AI50" i="1"/>
  <c r="AI348" i="1"/>
  <c r="AI280" i="1"/>
  <c r="AI9" i="1"/>
  <c r="AI34" i="1"/>
  <c r="AI448" i="1"/>
  <c r="AI174" i="1"/>
  <c r="AI151" i="1"/>
  <c r="AI5" i="1"/>
  <c r="AI301" i="1"/>
  <c r="AI314" i="1"/>
  <c r="AI415" i="1"/>
  <c r="AI333" i="1"/>
  <c r="AI481" i="1"/>
  <c r="AI352" i="1"/>
  <c r="AI293" i="1"/>
  <c r="AI499" i="1"/>
  <c r="AI158" i="1"/>
  <c r="AI103" i="1"/>
  <c r="AI461" i="1"/>
  <c r="AI396" i="1"/>
  <c r="AI259" i="1"/>
  <c r="AI141" i="1"/>
  <c r="AI298" i="1"/>
  <c r="AI32" i="1"/>
  <c r="AI208" i="1"/>
  <c r="AI388" i="1"/>
  <c r="AI260" i="1"/>
  <c r="AI42" i="1"/>
  <c r="AI237" i="1"/>
  <c r="AI460" i="1"/>
  <c r="AI223" i="1"/>
  <c r="AI334" i="1"/>
  <c r="AI401" i="1"/>
  <c r="AI82" i="1"/>
  <c r="AI287" i="1"/>
  <c r="AI220" i="1"/>
  <c r="AI453" i="1"/>
  <c r="AI285" i="1"/>
  <c r="AI294" i="1"/>
  <c r="AI101" i="1"/>
  <c r="AI417" i="1"/>
  <c r="AI246" i="1"/>
  <c r="AI377" i="1"/>
  <c r="AI231" i="1"/>
  <c r="AI81" i="1"/>
  <c r="AI424" i="1"/>
  <c r="AI161" i="1"/>
  <c r="AI68" i="1"/>
  <c r="AI206" i="1"/>
  <c r="AI148" i="1"/>
  <c r="AI111" i="1"/>
  <c r="AI63" i="1"/>
  <c r="AI435" i="1"/>
  <c r="AI351" i="1"/>
  <c r="AI213" i="1"/>
  <c r="AI179" i="1"/>
  <c r="AI431" i="1"/>
  <c r="AI297" i="1"/>
  <c r="AI130" i="1"/>
  <c r="AI390" i="1"/>
  <c r="AI430" i="1"/>
  <c r="AI241" i="1"/>
  <c r="AI463" i="1"/>
  <c r="AI299" i="1"/>
  <c r="AI325" i="1"/>
  <c r="AI250" i="1"/>
  <c r="AI384" i="1"/>
  <c r="AI175" i="1"/>
  <c r="AI382" i="1"/>
  <c r="AI487" i="1"/>
  <c r="AI157" i="1"/>
  <c r="AI91" i="1"/>
  <c r="AI46" i="1"/>
  <c r="AI283" i="1"/>
  <c r="AI76" i="1"/>
  <c r="AI17" i="1"/>
  <c r="AI20" i="1"/>
  <c r="AI393" i="1"/>
  <c r="AI395" i="1"/>
  <c r="AI480" i="1"/>
  <c r="AI26" i="1"/>
  <c r="AI316" i="1"/>
  <c r="AI456" i="1"/>
  <c r="AI305" i="1"/>
  <c r="AI381" i="1"/>
  <c r="AI186" i="1"/>
  <c r="AI97" i="1"/>
  <c r="AI54" i="1"/>
  <c r="AI99" i="1"/>
  <c r="AI359" i="1"/>
  <c r="AI230" i="1"/>
  <c r="AI210" i="1"/>
  <c r="AI426" i="1"/>
  <c r="AI155" i="1"/>
  <c r="AI19" i="1"/>
  <c r="AI409" i="1"/>
  <c r="AI477" i="1"/>
  <c r="AI491" i="1"/>
  <c r="AI108" i="1"/>
  <c r="AI387" i="1"/>
  <c r="AI432" i="1"/>
  <c r="AI271" i="1"/>
  <c r="AI392" i="1"/>
  <c r="AI323" i="1"/>
  <c r="AI145" i="1"/>
  <c r="AI211" i="1"/>
  <c r="AI342" i="1"/>
  <c r="AI178" i="1"/>
  <c r="AI459" i="1"/>
  <c r="AI191" i="1"/>
  <c r="AI183" i="1"/>
  <c r="AI398" i="1"/>
  <c r="AI317" i="1"/>
  <c r="AI41" i="1"/>
  <c r="AI129" i="1"/>
  <c r="AI281" i="1"/>
  <c r="AI462" i="1"/>
  <c r="AI438" i="1"/>
  <c r="AI212" i="1"/>
  <c r="AI416" i="1"/>
  <c r="AI150" i="1"/>
  <c r="AI367" i="1"/>
  <c r="AI386" i="1"/>
  <c r="AI154" i="1"/>
  <c r="AI117" i="1"/>
  <c r="AI90" i="1"/>
  <c r="AI215" i="1"/>
  <c r="AI168" i="1"/>
  <c r="AI58" i="1"/>
  <c r="AI240" i="1"/>
  <c r="AI80" i="1"/>
  <c r="AI88" i="1"/>
  <c r="AI190" i="1"/>
  <c r="AI182" i="1"/>
  <c r="AI420" i="1"/>
  <c r="AI266" i="1"/>
  <c r="AI427" i="1"/>
  <c r="AI397" i="1"/>
  <c r="AI164" i="1"/>
  <c r="AI312" i="1"/>
  <c r="AI65" i="1"/>
  <c r="AI302" i="1"/>
  <c r="AI56" i="1"/>
  <c r="AI114" i="1"/>
  <c r="AI107" i="1"/>
  <c r="AI13" i="1"/>
  <c r="AI291" i="1"/>
  <c r="AI78" i="1"/>
  <c r="AI263" i="1"/>
  <c r="AI119" i="1"/>
  <c r="AI193" i="1"/>
  <c r="AI181" i="1"/>
  <c r="AI336" i="1"/>
  <c r="AI308" i="1"/>
  <c r="AI439" i="1"/>
  <c r="AI364" i="1"/>
  <c r="AI311" i="1"/>
  <c r="AI303" i="1"/>
  <c r="AI498" i="1"/>
  <c r="AI356" i="1"/>
  <c r="AI340" i="1"/>
  <c r="AI176" i="1"/>
  <c r="AI113" i="1"/>
  <c r="AI486" i="1"/>
  <c r="AI216" i="1"/>
  <c r="AI451" i="1"/>
  <c r="AI270" i="1"/>
  <c r="AI403" i="1"/>
  <c r="AI152" i="1"/>
  <c r="AI126" i="1"/>
  <c r="AI45" i="1"/>
  <c r="AI207" i="1"/>
  <c r="AI422" i="1"/>
  <c r="AI53" i="1"/>
  <c r="AI496" i="1"/>
  <c r="AI373" i="1"/>
  <c r="AI265" i="1"/>
  <c r="AI227" i="1"/>
  <c r="AI200" i="1"/>
  <c r="AI159" i="1"/>
  <c r="AI494" i="1"/>
  <c r="AI411" i="1"/>
  <c r="AI85" i="1"/>
  <c r="AI252" i="1"/>
  <c r="AI60" i="1"/>
  <c r="AI400" i="1"/>
  <c r="AI275" i="1"/>
  <c r="AI77" i="1"/>
  <c r="AI332" i="1"/>
  <c r="AI70" i="1"/>
  <c r="AI257" i="1"/>
  <c r="AI428" i="1"/>
  <c r="AI255" i="1"/>
  <c r="AI39" i="1"/>
  <c r="AI370" i="1"/>
  <c r="AI115" i="1"/>
  <c r="AI205" i="1"/>
  <c r="AI118" i="1"/>
  <c r="AI33" i="1"/>
  <c r="AI470" i="1"/>
  <c r="AI331" i="1"/>
  <c r="AI28" i="1"/>
  <c r="AI244" i="1"/>
  <c r="AI89" i="1"/>
  <c r="AI295" i="1"/>
  <c r="AI310" i="1"/>
  <c r="AI177" i="1"/>
  <c r="AI419" i="1"/>
  <c r="AI153" i="1"/>
  <c r="AI450" i="1"/>
  <c r="AI57" i="1"/>
  <c r="AI14" i="1"/>
  <c r="AI12" i="1"/>
  <c r="AI122" i="1"/>
  <c r="AI402" i="1"/>
  <c r="AI195" i="1"/>
  <c r="AI187" i="1"/>
  <c r="AI62" i="1"/>
  <c r="AI488" i="1"/>
  <c r="AI11" i="1"/>
  <c r="AI493" i="1"/>
  <c r="AI143" i="1"/>
  <c r="AI379" i="1"/>
  <c r="AI79" i="1"/>
  <c r="AI279" i="1"/>
  <c r="AI61" i="1"/>
  <c r="AI72" i="1"/>
  <c r="AI484" i="1"/>
  <c r="AI6" i="1"/>
  <c r="AI262" i="1"/>
  <c r="AI376" i="1"/>
  <c r="AI8" i="1"/>
  <c r="AI360" i="1"/>
  <c r="AI322" i="1"/>
  <c r="AI339" i="1"/>
  <c r="AI112" i="1"/>
  <c r="AI324" i="1"/>
  <c r="AI128" i="1"/>
  <c r="AI170" i="1"/>
  <c r="AI407" i="1"/>
  <c r="AI69" i="1"/>
  <c r="AI49" i="1"/>
  <c r="AI18" i="1"/>
  <c r="AI249" i="1"/>
  <c r="AI169" i="1"/>
  <c r="AI478" i="1"/>
  <c r="AI361" i="1"/>
  <c r="AI471" i="1"/>
  <c r="AI452" i="1"/>
  <c r="AI466" i="1"/>
  <c r="AI75" i="1"/>
  <c r="AI21" i="1"/>
  <c r="AI357" i="1"/>
  <c r="AI67" i="1"/>
  <c r="AI369" i="1"/>
  <c r="AI203" i="1"/>
  <c r="AI315" i="1"/>
  <c r="AI55" i="1"/>
  <c r="AI239" i="1"/>
  <c r="AI288" i="1"/>
  <c r="O501" i="1"/>
  <c r="X10" i="6" l="1"/>
  <c r="X17" i="6"/>
  <c r="X2" i="6"/>
  <c r="X3" i="6"/>
  <c r="X18" i="6"/>
  <c r="X7" i="6"/>
  <c r="R7" i="5"/>
  <c r="X8" i="6"/>
  <c r="X4" i="6"/>
  <c r="X5" i="6"/>
  <c r="X9" i="6"/>
  <c r="X6" i="6"/>
  <c r="X11" i="6"/>
  <c r="X3" i="4"/>
  <c r="X20" i="4"/>
  <c r="X22" i="4"/>
  <c r="X9" i="4"/>
  <c r="X6" i="4"/>
  <c r="X2" i="4"/>
  <c r="X4" i="4"/>
  <c r="X12" i="4"/>
  <c r="X11" i="4"/>
  <c r="X15" i="4"/>
  <c r="X27" i="4"/>
  <c r="X13" i="4"/>
  <c r="X5" i="4"/>
  <c r="X17" i="4"/>
  <c r="X7" i="4"/>
  <c r="X26" i="4"/>
  <c r="X21" i="4"/>
  <c r="X23" i="4"/>
  <c r="X16" i="4"/>
  <c r="X8" i="4"/>
  <c r="X19" i="4"/>
  <c r="X10" i="4"/>
  <c r="X24" i="4"/>
  <c r="X18" i="4"/>
  <c r="X14" i="4"/>
  <c r="X25" i="4"/>
  <c r="X39" i="3"/>
  <c r="X37" i="3"/>
  <c r="X14" i="3"/>
  <c r="X13" i="3"/>
  <c r="X18" i="3"/>
  <c r="X10" i="3"/>
  <c r="X9" i="3"/>
  <c r="X5" i="3"/>
  <c r="X34" i="3"/>
  <c r="X8" i="3"/>
  <c r="X15" i="3"/>
  <c r="X3" i="3"/>
  <c r="X33" i="3"/>
  <c r="X27" i="3"/>
  <c r="X11" i="3"/>
  <c r="X21" i="3"/>
  <c r="X22" i="3"/>
  <c r="X23" i="3"/>
  <c r="X12" i="3"/>
  <c r="X25" i="3"/>
  <c r="X26" i="3"/>
  <c r="X29" i="3"/>
  <c r="X2" i="3"/>
  <c r="X30" i="3"/>
  <c r="X6" i="3"/>
  <c r="X19" i="3"/>
  <c r="X4" i="3"/>
  <c r="X31" i="3"/>
  <c r="X7" i="3"/>
  <c r="X32" i="3"/>
  <c r="X20" i="3"/>
  <c r="X16" i="3"/>
  <c r="X17" i="3"/>
  <c r="X35" i="3"/>
  <c r="X24" i="3"/>
  <c r="X28" i="3"/>
  <c r="Z18" i="5"/>
  <c r="E2" i="5"/>
  <c r="Y18" i="5"/>
  <c r="Y3" i="6"/>
  <c r="Y17" i="6"/>
  <c r="Z11" i="6"/>
  <c r="Y11" i="6"/>
  <c r="Z3" i="6"/>
  <c r="Y2" i="6"/>
  <c r="Z17" i="6"/>
  <c r="U7" i="5"/>
  <c r="Z2" i="6"/>
  <c r="Z8" i="5"/>
  <c r="Z2" i="4"/>
  <c r="Z17" i="3"/>
  <c r="Z22" i="3"/>
  <c r="Z19" i="3"/>
  <c r="Z24" i="3"/>
  <c r="Z16" i="3"/>
  <c r="Z39" i="3"/>
  <c r="Z8" i="3"/>
  <c r="Z20" i="3"/>
  <c r="Y27" i="4"/>
  <c r="Z3" i="3"/>
  <c r="Z23" i="3"/>
  <c r="Z15" i="3"/>
  <c r="Z2" i="3"/>
  <c r="Z12" i="4"/>
  <c r="Z7" i="3"/>
  <c r="Z10" i="5"/>
  <c r="AJ502" i="1"/>
  <c r="Z10" i="3"/>
  <c r="Z34" i="3"/>
  <c r="Z35" i="3"/>
  <c r="Z12" i="3"/>
  <c r="Z5" i="3"/>
  <c r="Z13" i="3"/>
  <c r="Z4" i="5"/>
  <c r="Z10" i="6"/>
  <c r="Z8" i="6"/>
  <c r="AJ503" i="1"/>
  <c r="Z28" i="3"/>
  <c r="Z4" i="3"/>
  <c r="Z27" i="3"/>
  <c r="Z14" i="3"/>
  <c r="Z21" i="3"/>
  <c r="Z26" i="3"/>
  <c r="Z33" i="3"/>
  <c r="Z3" i="5"/>
  <c r="Z14" i="5"/>
  <c r="Z4" i="6"/>
  <c r="Z18" i="6"/>
  <c r="Z6" i="6"/>
  <c r="Y7" i="6"/>
  <c r="Z7" i="6"/>
  <c r="Z9" i="6"/>
  <c r="Z9" i="4"/>
  <c r="Z25" i="3"/>
  <c r="Z31" i="3"/>
  <c r="Y10" i="6"/>
  <c r="Z9" i="3"/>
  <c r="Z11" i="3"/>
  <c r="Z32" i="3"/>
  <c r="Z6" i="3"/>
  <c r="Z30" i="3"/>
  <c r="Z18" i="3"/>
  <c r="Z29" i="3"/>
  <c r="Z3" i="4"/>
  <c r="Z9" i="5"/>
  <c r="Z7" i="4"/>
  <c r="Y18" i="6"/>
  <c r="Z27" i="4"/>
  <c r="Z5" i="6"/>
  <c r="Y8" i="6"/>
  <c r="Z17" i="5"/>
  <c r="Z16" i="5"/>
  <c r="Z15" i="5"/>
  <c r="Z24" i="4"/>
  <c r="Z22" i="4"/>
  <c r="Z25" i="4"/>
  <c r="Z10" i="4"/>
  <c r="Z17" i="4"/>
  <c r="Z4" i="4"/>
  <c r="Z8" i="4"/>
  <c r="Z20" i="4"/>
  <c r="Z5" i="4"/>
  <c r="Z23" i="4"/>
  <c r="Z11" i="4"/>
  <c r="Z21" i="4"/>
  <c r="Z13" i="4"/>
  <c r="Z26" i="4"/>
  <c r="Z6" i="4"/>
  <c r="Z15" i="4"/>
  <c r="Z16" i="4"/>
  <c r="Z19" i="4"/>
  <c r="Z18" i="4"/>
  <c r="Z14" i="4"/>
  <c r="Y2" i="4"/>
  <c r="Y6" i="6"/>
  <c r="Q7" i="5"/>
  <c r="Y12" i="4"/>
  <c r="Y4" i="6"/>
  <c r="U13" i="6"/>
  <c r="T13" i="6"/>
  <c r="AA13" i="6" s="1"/>
  <c r="S13" i="6"/>
  <c r="P13" i="6"/>
  <c r="W13" i="6"/>
  <c r="E15" i="6"/>
  <c r="X15" i="6" s="1"/>
  <c r="Q13" i="6"/>
  <c r="O13" i="6"/>
  <c r="V13" i="6"/>
  <c r="AB13" i="6" s="1"/>
  <c r="R13" i="6"/>
  <c r="Y5" i="6"/>
  <c r="Y9" i="6"/>
  <c r="P7" i="5"/>
  <c r="Y24" i="4"/>
  <c r="S7" i="5"/>
  <c r="W7" i="5"/>
  <c r="E6" i="5"/>
  <c r="Y9" i="4"/>
  <c r="V7" i="5"/>
  <c r="AB7" i="5" s="1"/>
  <c r="O7" i="5"/>
  <c r="T7" i="5"/>
  <c r="AA7" i="5" s="1"/>
  <c r="Y10" i="4"/>
  <c r="Y19" i="4"/>
  <c r="Y8" i="4"/>
  <c r="Y25" i="4"/>
  <c r="Y8" i="5"/>
  <c r="Y16" i="5"/>
  <c r="Y22" i="4"/>
  <c r="Y7" i="4"/>
  <c r="Y15" i="5"/>
  <c r="Y14" i="4"/>
  <c r="V2" i="5"/>
  <c r="AB2" i="5" s="1"/>
  <c r="Y9" i="5"/>
  <c r="Y10" i="5"/>
  <c r="Y3" i="4"/>
  <c r="Y4" i="4"/>
  <c r="Y16" i="4"/>
  <c r="Y14" i="5"/>
  <c r="Y5" i="4"/>
  <c r="Y18" i="4"/>
  <c r="Y23" i="4"/>
  <c r="Y21" i="4"/>
  <c r="Y13" i="4"/>
  <c r="Y15" i="4"/>
  <c r="Y3" i="5"/>
  <c r="Y20" i="4"/>
  <c r="Y17" i="5"/>
  <c r="M11" i="5"/>
  <c r="Y26" i="4"/>
  <c r="Y6" i="4"/>
  <c r="Y17" i="4"/>
  <c r="Y4" i="5"/>
  <c r="Y11" i="4"/>
  <c r="U29" i="4"/>
  <c r="V29" i="4"/>
  <c r="AB29" i="4" s="1"/>
  <c r="O29" i="4"/>
  <c r="R29" i="4"/>
  <c r="T29" i="4"/>
  <c r="AA29" i="4" s="1"/>
  <c r="W29" i="4"/>
  <c r="Q29" i="4"/>
  <c r="S29" i="4"/>
  <c r="P29" i="4"/>
  <c r="U37" i="3"/>
  <c r="Q37" i="3"/>
  <c r="W37" i="3"/>
  <c r="O37" i="3"/>
  <c r="V37" i="3"/>
  <c r="AB37" i="3" s="1"/>
  <c r="T37" i="3"/>
  <c r="AA37" i="3" s="1"/>
  <c r="P37" i="3"/>
  <c r="R37" i="3"/>
  <c r="S37" i="3"/>
  <c r="Y31" i="3"/>
  <c r="Y27" i="3"/>
  <c r="Y3" i="3"/>
  <c r="Y4" i="3"/>
  <c r="Y11" i="3"/>
  <c r="Y17" i="3"/>
  <c r="Y24" i="3"/>
  <c r="Y15" i="3"/>
  <c r="Y12" i="3"/>
  <c r="Y6" i="3"/>
  <c r="Y21" i="3"/>
  <c r="Y5" i="3"/>
  <c r="Y30" i="3"/>
  <c r="Y25" i="3"/>
  <c r="Y9" i="3"/>
  <c r="Y16" i="3"/>
  <c r="Y18" i="3"/>
  <c r="Y20" i="3"/>
  <c r="Y32" i="3"/>
  <c r="Y14" i="3"/>
  <c r="Y34" i="3"/>
  <c r="Y35" i="3"/>
  <c r="Y19" i="3"/>
  <c r="Y23" i="3"/>
  <c r="Y33" i="3"/>
  <c r="Y2" i="3"/>
  <c r="Y39" i="3"/>
  <c r="Y8" i="3"/>
  <c r="Y29" i="3"/>
  <c r="Y10" i="3"/>
  <c r="Y28" i="3"/>
  <c r="Y22" i="3"/>
  <c r="Y7" i="3"/>
  <c r="Y26" i="3"/>
  <c r="Y13" i="3"/>
  <c r="AI503" i="1"/>
  <c r="AI502" i="1"/>
  <c r="AD501" i="1"/>
  <c r="AK501" i="1" s="1"/>
  <c r="Z501" i="1"/>
  <c r="AG501" i="1"/>
  <c r="AB501" i="1"/>
  <c r="Y501" i="1"/>
  <c r="AC501" i="1"/>
  <c r="AA501" i="1"/>
  <c r="AE501" i="1"/>
  <c r="AF501" i="1"/>
  <c r="AL501" i="1" s="1"/>
  <c r="U2" i="5" l="1"/>
  <c r="V6" i="5"/>
  <c r="AB6" i="5" s="1"/>
  <c r="P2" i="5"/>
  <c r="O2" i="5"/>
  <c r="Q2" i="5"/>
  <c r="T2" i="5"/>
  <c r="AA2" i="5" s="1"/>
  <c r="E5" i="5"/>
  <c r="U5" i="5" s="1"/>
  <c r="S2" i="5"/>
  <c r="R2" i="5"/>
  <c r="W2" i="5"/>
  <c r="Z7" i="5"/>
  <c r="Z37" i="3"/>
  <c r="AJ501" i="1"/>
  <c r="R6" i="5"/>
  <c r="Q6" i="5"/>
  <c r="Z13" i="6"/>
  <c r="Y7" i="5"/>
  <c r="Z29" i="4"/>
  <c r="E14" i="6"/>
  <c r="X14" i="6" s="1"/>
  <c r="U15" i="6"/>
  <c r="P15" i="6"/>
  <c r="O15" i="6"/>
  <c r="T15" i="6"/>
  <c r="AA15" i="6" s="1"/>
  <c r="S15" i="6"/>
  <c r="W15" i="6"/>
  <c r="Q15" i="6"/>
  <c r="R15" i="6"/>
  <c r="V15" i="6"/>
  <c r="AB15" i="6" s="1"/>
  <c r="O6" i="5"/>
  <c r="Y13" i="6"/>
  <c r="P6" i="5"/>
  <c r="W6" i="5"/>
  <c r="U6" i="5"/>
  <c r="S6" i="5"/>
  <c r="T6" i="5"/>
  <c r="AA6" i="5" s="1"/>
  <c r="Y29" i="4"/>
  <c r="Y37" i="3"/>
  <c r="AI501" i="1"/>
  <c r="N503" i="1"/>
  <c r="P5" i="5" l="1"/>
  <c r="W5" i="5"/>
  <c r="S5" i="5"/>
  <c r="V5" i="5"/>
  <c r="AB5" i="5" s="1"/>
  <c r="Y2" i="5"/>
  <c r="T5" i="5"/>
  <c r="AA5" i="5" s="1"/>
  <c r="O5" i="5"/>
  <c r="Q5" i="5"/>
  <c r="R5" i="5"/>
  <c r="E11" i="5"/>
  <c r="Z2" i="5"/>
  <c r="AM503" i="1"/>
  <c r="Y6" i="5"/>
  <c r="Z15" i="6"/>
  <c r="Z6" i="5"/>
  <c r="P14" i="6"/>
  <c r="W14" i="6"/>
  <c r="Q14" i="6"/>
  <c r="S14" i="6"/>
  <c r="U14" i="6"/>
  <c r="T14" i="6"/>
  <c r="AA14" i="6" s="1"/>
  <c r="O14" i="6"/>
  <c r="V14" i="6"/>
  <c r="AB14" i="6" s="1"/>
  <c r="R14" i="6"/>
  <c r="Y15" i="6"/>
  <c r="T11" i="5"/>
  <c r="AA11" i="5" s="1"/>
  <c r="N501" i="1"/>
  <c r="Z5" i="5" l="1"/>
  <c r="O11" i="5"/>
  <c r="W11" i="5"/>
  <c r="Q11" i="5"/>
  <c r="S11" i="5"/>
  <c r="V11" i="5"/>
  <c r="AB11" i="5" s="1"/>
  <c r="P11" i="5"/>
  <c r="Y5" i="5"/>
  <c r="R11" i="5"/>
  <c r="U11" i="5"/>
  <c r="AH486" i="1"/>
  <c r="AH235" i="1"/>
  <c r="AH217" i="1"/>
  <c r="AH29" i="1"/>
  <c r="AH132" i="1"/>
  <c r="AH244" i="1"/>
  <c r="AH393" i="1"/>
  <c r="AH335" i="1"/>
  <c r="AH94" i="1"/>
  <c r="AH419" i="1"/>
  <c r="AH161" i="1"/>
  <c r="AH101" i="1"/>
  <c r="AH120" i="1"/>
  <c r="AH474" i="1"/>
  <c r="AH291" i="1"/>
  <c r="AH152" i="1"/>
  <c r="AH492" i="1"/>
  <c r="AH151" i="1"/>
  <c r="AH197" i="1"/>
  <c r="AH450" i="1"/>
  <c r="AH114" i="1"/>
  <c r="AH210" i="1"/>
  <c r="AH459" i="1"/>
  <c r="AH58" i="1"/>
  <c r="AH295" i="1"/>
  <c r="AH100" i="1"/>
  <c r="AH352" i="1"/>
  <c r="AH149" i="1"/>
  <c r="AH494" i="1"/>
  <c r="AH117" i="1"/>
  <c r="AH479" i="1"/>
  <c r="AH279" i="1"/>
  <c r="AH79" i="1"/>
  <c r="AH493" i="1"/>
  <c r="AH183" i="1"/>
  <c r="AH447" i="1"/>
  <c r="AH311" i="1"/>
  <c r="AH432" i="1"/>
  <c r="AH107" i="1"/>
  <c r="AH75" i="1"/>
  <c r="AH169" i="1"/>
  <c r="AH258" i="1"/>
  <c r="AH334" i="1"/>
  <c r="AH331" i="1"/>
  <c r="AH248" i="1"/>
  <c r="AH209" i="1"/>
  <c r="AH93" i="1"/>
  <c r="AH53" i="1"/>
  <c r="AH350" i="1"/>
  <c r="AH268" i="1"/>
  <c r="AH389" i="1"/>
  <c r="AH309" i="1"/>
  <c r="AH255" i="1"/>
  <c r="AH426" i="1"/>
  <c r="AH97" i="1"/>
  <c r="AH240" i="1"/>
  <c r="AH118" i="1"/>
  <c r="AH242" i="1"/>
  <c r="AH360" i="1"/>
  <c r="AH5" i="1"/>
  <c r="AH7" i="1"/>
  <c r="AH4" i="1"/>
  <c r="AH42" i="1"/>
  <c r="AH172" i="1"/>
  <c r="AH420" i="1"/>
  <c r="AH178" i="1"/>
  <c r="AH395" i="1"/>
  <c r="AH394" i="1"/>
  <c r="AH158" i="1"/>
  <c r="AH59" i="1"/>
  <c r="AH455" i="1"/>
  <c r="AH238" i="1"/>
  <c r="AH454" i="1"/>
  <c r="AH283" i="1"/>
  <c r="AH382" i="1"/>
  <c r="AH272" i="1"/>
  <c r="AH297" i="1"/>
  <c r="AH475" i="1"/>
  <c r="AH24" i="1"/>
  <c r="AH214" i="1"/>
  <c r="AH116" i="1"/>
  <c r="AH318" i="1"/>
  <c r="AH153" i="1"/>
  <c r="AH448" i="1"/>
  <c r="AH330" i="1"/>
  <c r="AH142" i="1"/>
  <c r="AH166" i="1"/>
  <c r="AH204" i="1"/>
  <c r="AH126" i="1"/>
  <c r="AH341" i="1"/>
  <c r="AH423" i="1"/>
  <c r="AH193" i="1"/>
  <c r="AH211" i="1"/>
  <c r="AH436" i="1"/>
  <c r="AH292" i="1"/>
  <c r="AH418" i="1"/>
  <c r="AH26" i="1"/>
  <c r="AH203" i="1"/>
  <c r="AH490" i="1"/>
  <c r="AH293" i="1"/>
  <c r="AH472" i="1"/>
  <c r="AH433" i="1"/>
  <c r="AH128" i="1"/>
  <c r="AH326" i="1"/>
  <c r="AH212" i="1"/>
  <c r="AH27" i="1"/>
  <c r="AH398" i="1"/>
  <c r="AH179" i="1"/>
  <c r="AH206" i="1"/>
  <c r="AH148" i="1"/>
  <c r="AH371" i="1"/>
  <c r="AH462" i="1"/>
  <c r="AH387" i="1"/>
  <c r="AH215" i="1"/>
  <c r="AH328" i="1"/>
  <c r="AH438" i="1"/>
  <c r="AH81" i="1"/>
  <c r="AH461" i="1"/>
  <c r="AH489" i="1"/>
  <c r="AH390" i="1"/>
  <c r="AH377" i="1"/>
  <c r="AH32" i="1"/>
  <c r="AH366" i="1"/>
  <c r="AH379" i="1"/>
  <c r="AH226" i="1"/>
  <c r="AH443" i="1"/>
  <c r="AH135" i="1"/>
  <c r="AH220" i="1"/>
  <c r="AH414" i="1"/>
  <c r="AH460" i="1"/>
  <c r="AH327" i="1"/>
  <c r="AH15" i="1"/>
  <c r="AH108" i="1"/>
  <c r="AH247" i="1"/>
  <c r="AH485" i="1"/>
  <c r="AH427" i="1"/>
  <c r="AH66" i="1"/>
  <c r="AH290" i="1"/>
  <c r="AH60" i="1"/>
  <c r="AH282" i="1"/>
  <c r="AH91" i="1"/>
  <c r="AH430" i="1"/>
  <c r="AH16" i="1"/>
  <c r="AH47" i="1"/>
  <c r="AH271" i="1"/>
  <c r="AH402" i="1"/>
  <c r="AH110" i="1"/>
  <c r="AH113" i="1"/>
  <c r="AH189" i="1"/>
  <c r="AH337" i="1"/>
  <c r="AH439" i="1"/>
  <c r="AH68" i="1"/>
  <c r="AH202" i="1"/>
  <c r="AH378" i="1"/>
  <c r="AH286" i="1"/>
  <c r="AH14" i="1"/>
  <c r="AH280" i="1"/>
  <c r="AH362" i="1"/>
  <c r="AH298" i="1"/>
  <c r="AH275" i="1"/>
  <c r="AH482" i="1"/>
  <c r="AH229" i="1"/>
  <c r="AH241" i="1"/>
  <c r="AH453" i="1"/>
  <c r="AH251" i="1"/>
  <c r="AH23" i="1"/>
  <c r="AH19" i="1"/>
  <c r="AH80" i="1"/>
  <c r="AH261" i="1"/>
  <c r="AH254" i="1"/>
  <c r="AH380" i="1"/>
  <c r="AH397" i="1"/>
  <c r="AH156" i="1"/>
  <c r="AH444" i="1"/>
  <c r="AH144" i="1"/>
  <c r="AH138" i="1"/>
  <c r="AH136" i="1"/>
  <c r="AH314" i="1"/>
  <c r="AH127" i="1"/>
  <c r="AH364" i="1"/>
  <c r="AH263" i="1"/>
  <c r="AH357" i="1"/>
  <c r="AH348" i="1"/>
  <c r="AH194" i="1"/>
  <c r="AH375" i="1"/>
  <c r="AH131" i="1"/>
  <c r="AH473" i="1"/>
  <c r="AH51" i="1"/>
  <c r="AH385" i="1"/>
  <c r="AH181" i="1"/>
  <c r="AH342" i="1"/>
  <c r="AH428" i="1"/>
  <c r="AH246" i="1"/>
  <c r="AH190" i="1"/>
  <c r="AH313" i="1"/>
  <c r="AH310" i="1"/>
  <c r="AH257" i="1"/>
  <c r="AH355" i="1"/>
  <c r="AH95" i="1"/>
  <c r="AH139" i="1"/>
  <c r="AH437" i="1"/>
  <c r="AH264" i="1"/>
  <c r="AH72" i="1"/>
  <c r="AH347" i="1"/>
  <c r="AH143" i="1"/>
  <c r="AH488" i="1"/>
  <c r="AH17" i="1"/>
  <c r="AH276" i="1"/>
  <c r="AH30" i="1"/>
  <c r="AH368" i="1"/>
  <c r="AH65" i="1"/>
  <c r="AH99" i="1"/>
  <c r="AH49" i="1"/>
  <c r="AH147" i="1"/>
  <c r="AH105" i="1"/>
  <c r="AH20" i="1"/>
  <c r="AH356" i="1"/>
  <c r="AH174" i="1"/>
  <c r="AH88" i="1"/>
  <c r="AH287" i="1"/>
  <c r="AH408" i="1"/>
  <c r="AH74" i="1"/>
  <c r="AH236" i="1"/>
  <c r="AH237" i="1"/>
  <c r="AH469" i="1"/>
  <c r="AH359" i="1"/>
  <c r="AH18" i="1"/>
  <c r="AH96" i="1"/>
  <c r="AH320" i="1"/>
  <c r="AH339" i="1"/>
  <c r="AH176" i="1"/>
  <c r="AH412" i="1"/>
  <c r="AH445" i="1"/>
  <c r="AH315" i="1"/>
  <c r="AH424" i="1"/>
  <c r="AH269" i="1"/>
  <c r="AH239" i="1"/>
  <c r="AH480" i="1"/>
  <c r="AH467" i="1"/>
  <c r="AH396" i="1"/>
  <c r="AH274" i="1"/>
  <c r="AH34" i="1"/>
  <c r="AH188" i="1"/>
  <c r="AH374" i="1"/>
  <c r="AH367" i="1"/>
  <c r="AH157" i="1"/>
  <c r="AH10" i="1"/>
  <c r="AH440" i="1"/>
  <c r="AH213" i="1"/>
  <c r="AH45" i="1"/>
  <c r="AH221" i="1"/>
  <c r="AH106" i="1"/>
  <c r="AH73" i="1"/>
  <c r="AH119" i="1"/>
  <c r="AH67" i="1"/>
  <c r="AH312" i="1"/>
  <c r="AH186" i="1"/>
  <c r="AH329" i="1"/>
  <c r="AH205" i="1"/>
  <c r="AH476" i="1"/>
  <c r="AH376" i="1"/>
  <c r="AH306" i="1"/>
  <c r="AH162" i="1"/>
  <c r="AH243" i="1"/>
  <c r="AH208" i="1"/>
  <c r="AH9" i="1"/>
  <c r="AH182" i="1"/>
  <c r="AH256" i="1"/>
  <c r="AH391" i="1"/>
  <c r="AH102" i="1"/>
  <c r="AH499" i="1"/>
  <c r="AH344" i="1"/>
  <c r="AH40" i="1"/>
  <c r="AH405" i="1"/>
  <c r="AH173" i="1"/>
  <c r="AH484" i="1"/>
  <c r="AH175" i="1"/>
  <c r="AH463" i="1"/>
  <c r="AH431" i="1"/>
  <c r="AH495" i="1"/>
  <c r="AH434" i="1"/>
  <c r="AH400" i="1"/>
  <c r="AH61" i="1"/>
  <c r="AH285" i="1"/>
  <c r="AH288" i="1"/>
  <c r="AH481" i="1"/>
  <c r="AH386" i="1"/>
  <c r="AH191" i="1"/>
  <c r="AH36" i="1"/>
  <c r="AH192" i="1"/>
  <c r="AH129" i="1"/>
  <c r="AH260" i="1"/>
  <c r="AH449" i="1"/>
  <c r="AH411" i="1"/>
  <c r="AH35" i="1"/>
  <c r="AH37" i="1"/>
  <c r="AH133" i="1"/>
  <c r="AH8" i="1"/>
  <c r="AH373" i="1"/>
  <c r="AH155" i="1"/>
  <c r="AH316" i="1"/>
  <c r="AH22" i="1"/>
  <c r="AH71" i="1"/>
  <c r="AH413" i="1"/>
  <c r="AH278" i="1"/>
  <c r="AH25" i="1"/>
  <c r="AH218" i="1"/>
  <c r="AH171" i="1"/>
  <c r="AH184" i="1"/>
  <c r="AH262" i="1"/>
  <c r="AH349" i="1"/>
  <c r="AH199" i="1"/>
  <c r="AH145" i="1"/>
  <c r="AH417" i="1"/>
  <c r="AH33" i="1"/>
  <c r="AH109" i="1"/>
  <c r="AH165" i="1"/>
  <c r="AH57" i="1"/>
  <c r="AH301" i="1"/>
  <c r="AH111" i="1"/>
  <c r="AH89" i="1"/>
  <c r="AH470" i="1"/>
  <c r="AH253" i="1"/>
  <c r="AH425" i="1"/>
  <c r="AH185" i="1"/>
  <c r="AH497" i="1"/>
  <c r="AH198" i="1"/>
  <c r="AH13" i="1"/>
  <c r="AH468" i="1"/>
  <c r="AH307" i="1"/>
  <c r="AH451" i="1"/>
  <c r="AH384" i="1"/>
  <c r="AH62" i="1"/>
  <c r="AH50" i="1"/>
  <c r="AH303" i="1"/>
  <c r="AH223" i="1"/>
  <c r="AH230" i="1"/>
  <c r="AH82" i="1"/>
  <c r="AH177" i="1"/>
  <c r="AH421" i="1"/>
  <c r="AH381" i="1"/>
  <c r="AH56" i="1"/>
  <c r="AH483" i="1"/>
  <c r="AH134" i="1"/>
  <c r="AH225" i="1"/>
  <c r="AH407" i="1"/>
  <c r="AH353" i="1"/>
  <c r="AH365" i="1"/>
  <c r="AH321" i="1"/>
  <c r="AH200" i="1"/>
  <c r="AH41" i="1"/>
  <c r="AH465" i="1"/>
  <c r="AH456" i="1"/>
  <c r="AH273" i="1"/>
  <c r="AH222" i="1"/>
  <c r="AH163" i="1"/>
  <c r="AH392" i="1"/>
  <c r="AH201" i="1"/>
  <c r="AH122" i="1"/>
  <c r="AH406" i="1"/>
  <c r="AH224" i="1"/>
  <c r="AH187" i="1"/>
  <c r="AH343" i="1"/>
  <c r="AH361" i="1"/>
  <c r="AH322" i="1"/>
  <c r="AH370" i="1"/>
  <c r="AH44" i="1"/>
  <c r="AH84" i="1"/>
  <c r="AH333" i="1"/>
  <c r="AH196" i="1"/>
  <c r="AH76" i="1"/>
  <c r="AH299" i="1"/>
  <c r="AH404" i="1"/>
  <c r="AH77" i="1"/>
  <c r="AH121" i="1"/>
  <c r="AH70" i="1"/>
  <c r="AH234" i="1"/>
  <c r="AH252" i="1"/>
  <c r="AH112" i="1"/>
  <c r="AH232" i="1"/>
  <c r="AH227" i="1"/>
  <c r="AH441" i="1"/>
  <c r="AH388" i="1"/>
  <c r="AH401" i="1"/>
  <c r="AH372" i="1"/>
  <c r="AH103" i="1"/>
  <c r="AH270" i="1"/>
  <c r="AH323" i="1"/>
  <c r="AH340" i="1"/>
  <c r="AH415" i="1"/>
  <c r="AH168" i="1"/>
  <c r="AH267" i="1"/>
  <c r="AH422" i="1"/>
  <c r="AH69" i="1"/>
  <c r="AH231" i="1"/>
  <c r="AH259" i="1"/>
  <c r="AH115" i="1"/>
  <c r="AH289" i="1"/>
  <c r="AH410" i="1"/>
  <c r="AH12" i="1"/>
  <c r="AH6" i="1"/>
  <c r="AH345" i="1"/>
  <c r="AH346" i="1"/>
  <c r="AH496" i="1"/>
  <c r="AH383" i="1"/>
  <c r="AH429" i="1"/>
  <c r="AH491" i="1"/>
  <c r="AH92" i="1"/>
  <c r="AH52" i="1"/>
  <c r="AH86" i="1"/>
  <c r="AH43" i="1"/>
  <c r="AH219" i="1"/>
  <c r="AH458" i="1"/>
  <c r="AH48" i="1"/>
  <c r="AH125" i="1"/>
  <c r="AH464" i="1"/>
  <c r="AH216" i="1"/>
  <c r="AH167" i="1"/>
  <c r="AH233" i="1"/>
  <c r="AH137" i="1"/>
  <c r="AH87" i="1"/>
  <c r="AH478" i="1"/>
  <c r="AH154" i="1"/>
  <c r="AH39" i="1"/>
  <c r="AH170" i="1"/>
  <c r="AH85" i="1"/>
  <c r="AH354" i="1"/>
  <c r="AH498" i="1"/>
  <c r="AH471" i="1"/>
  <c r="AH403" i="1"/>
  <c r="AH457" i="1"/>
  <c r="AH55" i="1"/>
  <c r="AH228" i="1"/>
  <c r="AH284" i="1"/>
  <c r="AH452" i="1"/>
  <c r="AH141" i="1"/>
  <c r="AH324" i="1"/>
  <c r="AH11" i="1"/>
  <c r="AH140" i="1"/>
  <c r="AH31" i="1"/>
  <c r="AH28" i="1"/>
  <c r="AH265" i="1"/>
  <c r="AH435" i="1"/>
  <c r="AH369" i="1"/>
  <c r="AH38" i="1"/>
  <c r="AH180" i="1"/>
  <c r="AH83" i="1"/>
  <c r="AH325" i="1"/>
  <c r="AH195" i="1"/>
  <c r="AH446" i="1"/>
  <c r="AH317" i="1"/>
  <c r="AH245" i="1"/>
  <c r="AH281" i="1"/>
  <c r="AH304" i="1"/>
  <c r="AH358" i="1"/>
  <c r="AH332" i="1"/>
  <c r="AH363" i="1"/>
  <c r="AH207" i="1"/>
  <c r="AH266" i="1"/>
  <c r="AH130" i="1"/>
  <c r="AH319" i="1"/>
  <c r="AH308" i="1"/>
  <c r="AH294" i="1"/>
  <c r="AH78" i="1"/>
  <c r="AH338" i="1"/>
  <c r="AH124" i="1"/>
  <c r="AH123" i="1"/>
  <c r="AH300" i="1"/>
  <c r="AH399" i="1"/>
  <c r="AH46" i="1"/>
  <c r="AH466" i="1"/>
  <c r="AH21" i="1"/>
  <c r="AH159" i="1"/>
  <c r="AH54" i="1"/>
  <c r="AH98" i="1"/>
  <c r="AH442" i="1"/>
  <c r="AH104" i="1"/>
  <c r="AH63" i="1"/>
  <c r="AH150" i="1"/>
  <c r="AH302" i="1"/>
  <c r="AH249" i="1"/>
  <c r="AH305" i="1"/>
  <c r="AH409" i="1"/>
  <c r="AH477" i="1"/>
  <c r="AH250" i="1"/>
  <c r="AH160" i="1"/>
  <c r="AH336" i="1"/>
  <c r="AH146" i="1"/>
  <c r="AH296" i="1"/>
  <c r="AH487" i="1"/>
  <c r="AH351" i="1"/>
  <c r="AH164" i="1"/>
  <c r="AH90" i="1"/>
  <c r="AH277" i="1"/>
  <c r="AH416" i="1"/>
  <c r="AH503" i="1"/>
  <c r="AH64" i="1"/>
  <c r="AH502" i="1"/>
  <c r="AH501" i="1"/>
  <c r="Y14" i="6"/>
  <c r="Z14" i="6"/>
  <c r="AM501" i="1"/>
  <c r="AN483" i="1" s="1"/>
  <c r="D2" i="5"/>
  <c r="Y11" i="5" l="1"/>
  <c r="Z11" i="5"/>
  <c r="D5" i="5"/>
  <c r="X5" i="5" s="1"/>
  <c r="X7" i="5"/>
  <c r="X15" i="5"/>
  <c r="X14" i="5"/>
  <c r="X8" i="5"/>
  <c r="X10" i="5"/>
  <c r="X16" i="5"/>
  <c r="X2" i="5"/>
  <c r="X4" i="5"/>
  <c r="X3" i="5"/>
  <c r="X6" i="5"/>
  <c r="X9" i="5"/>
  <c r="X18" i="5"/>
  <c r="X17" i="5"/>
  <c r="AN158" i="1"/>
  <c r="AN156" i="1"/>
  <c r="AN73" i="1"/>
  <c r="AN235" i="1"/>
  <c r="AN291" i="1"/>
  <c r="AN16" i="1"/>
  <c r="AN266" i="1"/>
  <c r="AN358" i="1"/>
  <c r="AN31" i="1"/>
  <c r="AN258" i="1"/>
  <c r="AN331" i="1"/>
  <c r="AN141" i="1"/>
  <c r="AN495" i="1"/>
  <c r="AN261" i="1"/>
  <c r="AN455" i="1"/>
  <c r="AN41" i="1"/>
  <c r="AN487" i="1"/>
  <c r="AN301" i="1"/>
  <c r="AN241" i="1"/>
  <c r="AN337" i="1"/>
  <c r="AN421" i="1"/>
  <c r="AN265" i="1"/>
  <c r="AN433" i="1"/>
  <c r="AN198" i="1"/>
  <c r="AN429" i="1"/>
  <c r="AN334" i="1"/>
  <c r="AN244" i="1"/>
  <c r="AN256" i="1"/>
  <c r="AN84" i="1"/>
  <c r="AN74" i="1"/>
  <c r="AN326" i="1"/>
  <c r="AN442" i="1"/>
  <c r="AN344" i="1"/>
  <c r="AN426" i="1"/>
  <c r="AN102" i="1"/>
  <c r="AN60" i="1"/>
  <c r="AN12" i="1"/>
  <c r="AN321" i="1"/>
  <c r="AN310" i="1"/>
  <c r="AN253" i="1"/>
  <c r="AN398" i="1"/>
  <c r="AN103" i="1"/>
  <c r="AN65" i="1"/>
  <c r="AN330" i="1"/>
  <c r="AN475" i="1"/>
  <c r="AN282" i="1"/>
  <c r="AN284" i="1"/>
  <c r="AN245" i="1"/>
  <c r="AN431" i="1"/>
  <c r="AN440" i="1"/>
  <c r="AN300" i="1"/>
  <c r="AN240" i="1"/>
  <c r="AN134" i="1"/>
  <c r="AN382" i="1"/>
  <c r="AN24" i="1"/>
  <c r="AN47" i="1"/>
  <c r="AN268" i="1"/>
  <c r="AN237" i="1"/>
  <c r="AN90" i="1"/>
  <c r="AN153" i="1"/>
  <c r="AN87" i="1"/>
  <c r="AN44" i="1"/>
  <c r="AN122" i="1"/>
  <c r="AN247" i="1"/>
  <c r="AN270" i="1"/>
  <c r="AN292" i="1"/>
  <c r="AN209" i="1"/>
  <c r="AN275" i="1"/>
  <c r="AN443" i="1"/>
  <c r="AN464" i="1"/>
  <c r="AN144" i="1"/>
  <c r="AN166" i="1"/>
  <c r="AN162" i="1"/>
  <c r="AN132" i="1"/>
  <c r="AN401" i="1"/>
  <c r="AN206" i="1"/>
  <c r="AN125" i="1"/>
  <c r="AN191" i="1"/>
  <c r="AN109" i="1"/>
  <c r="AN128" i="1"/>
  <c r="AN159" i="1"/>
  <c r="AN323" i="1"/>
  <c r="AN348" i="1"/>
  <c r="AN315" i="1"/>
  <c r="AN467" i="1"/>
  <c r="AN40" i="1"/>
  <c r="AN349" i="1"/>
  <c r="AN312" i="1"/>
  <c r="AN390" i="1"/>
  <c r="AN502" i="1"/>
  <c r="AN332" i="1"/>
  <c r="AN316" i="1"/>
  <c r="AN503" i="1"/>
  <c r="AN168" i="1"/>
  <c r="AN98" i="1"/>
  <c r="AN27" i="1"/>
  <c r="AN242" i="1"/>
  <c r="AN212" i="1"/>
  <c r="AN432" i="1"/>
  <c r="AN303" i="1"/>
  <c r="AN252" i="1"/>
  <c r="AN223" i="1"/>
  <c r="AN95" i="1"/>
  <c r="AN238" i="1"/>
  <c r="AN374" i="1"/>
  <c r="AN280" i="1"/>
  <c r="AN293" i="1"/>
  <c r="AN131" i="1"/>
  <c r="AN328" i="1"/>
  <c r="AN494" i="1"/>
  <c r="AN81" i="1"/>
  <c r="AN441" i="1"/>
  <c r="AN304" i="1"/>
  <c r="AN202" i="1"/>
  <c r="AN114" i="1"/>
  <c r="AN170" i="1"/>
  <c r="AN143" i="1"/>
  <c r="AN68" i="1"/>
  <c r="AN142" i="1"/>
  <c r="AN311" i="1"/>
  <c r="AN38" i="1"/>
  <c r="AN4" i="1"/>
  <c r="AN305" i="1"/>
  <c r="AN457" i="1"/>
  <c r="AN498" i="1"/>
  <c r="AN5" i="1"/>
  <c r="AN36" i="1"/>
  <c r="AN384" i="1"/>
  <c r="AN388" i="1"/>
  <c r="AN231" i="1"/>
  <c r="AN172" i="1"/>
  <c r="AN350" i="1"/>
  <c r="AN177" i="1"/>
  <c r="AN10" i="1"/>
  <c r="AN138" i="1"/>
  <c r="AN271" i="1"/>
  <c r="AN407" i="1"/>
  <c r="AN496" i="1"/>
  <c r="AN372" i="1"/>
  <c r="AN313" i="1"/>
  <c r="AN78" i="1"/>
  <c r="AN211" i="1"/>
  <c r="AN343" i="1"/>
  <c r="AN55" i="1"/>
  <c r="AN216" i="1"/>
  <c r="AN392" i="1"/>
  <c r="AN112" i="1"/>
  <c r="AN229" i="1"/>
  <c r="AN309" i="1"/>
  <c r="AN381" i="1"/>
  <c r="AN453" i="1"/>
  <c r="AN107" i="1"/>
  <c r="AN260" i="1"/>
  <c r="AN456" i="1"/>
  <c r="AN92" i="1"/>
  <c r="AN57" i="1"/>
  <c r="AN133" i="1"/>
  <c r="AN218" i="1"/>
  <c r="AN346" i="1"/>
  <c r="AN362" i="1"/>
  <c r="AN466" i="1"/>
  <c r="AN18" i="1"/>
  <c r="AN146" i="1"/>
  <c r="AN279" i="1"/>
  <c r="AN415" i="1"/>
  <c r="AN7" i="1"/>
  <c r="AN380" i="1"/>
  <c r="AN333" i="1"/>
  <c r="AN86" i="1"/>
  <c r="AN219" i="1"/>
  <c r="AN351" i="1"/>
  <c r="AN67" i="1"/>
  <c r="AN228" i="1"/>
  <c r="AN400" i="1"/>
  <c r="AN120" i="1"/>
  <c r="AN233" i="1"/>
  <c r="AN317" i="1"/>
  <c r="AN389" i="1"/>
  <c r="AN461" i="1"/>
  <c r="AN119" i="1"/>
  <c r="AN272" i="1"/>
  <c r="AN460" i="1"/>
  <c r="AN100" i="1"/>
  <c r="AN61" i="1"/>
  <c r="AN137" i="1"/>
  <c r="AN222" i="1"/>
  <c r="AN366" i="1"/>
  <c r="AN370" i="1"/>
  <c r="AN470" i="1"/>
  <c r="AN26" i="1"/>
  <c r="AN154" i="1"/>
  <c r="AN287" i="1"/>
  <c r="AN423" i="1"/>
  <c r="AN11" i="1"/>
  <c r="AN404" i="1"/>
  <c r="AN17" i="1"/>
  <c r="AN94" i="1"/>
  <c r="AN227" i="1"/>
  <c r="AN359" i="1"/>
  <c r="AN75" i="1"/>
  <c r="AN236" i="1"/>
  <c r="AN424" i="1"/>
  <c r="AN169" i="1"/>
  <c r="AN14" i="1"/>
  <c r="AN492" i="1"/>
  <c r="AN203" i="1"/>
  <c r="AN376" i="1"/>
  <c r="AN491" i="1"/>
  <c r="AN165" i="1"/>
  <c r="AN458" i="1"/>
  <c r="AN385" i="1"/>
  <c r="AN89" i="1"/>
  <c r="AN62" i="1"/>
  <c r="AN115" i="1"/>
  <c r="AN295" i="1"/>
  <c r="AN387" i="1"/>
  <c r="AN171" i="1"/>
  <c r="AN339" i="1"/>
  <c r="AN479" i="1"/>
  <c r="AN420" i="1"/>
  <c r="AN246" i="1"/>
  <c r="AN175" i="1"/>
  <c r="AN375" i="1"/>
  <c r="AN147" i="1"/>
  <c r="AN352" i="1"/>
  <c r="AN152" i="1"/>
  <c r="AN269" i="1"/>
  <c r="AN365" i="1"/>
  <c r="AN473" i="1"/>
  <c r="AN188" i="1"/>
  <c r="AN396" i="1"/>
  <c r="AN140" i="1"/>
  <c r="AN97" i="1"/>
  <c r="AN186" i="1"/>
  <c r="AN438" i="1"/>
  <c r="AN414" i="1"/>
  <c r="AN399" i="1"/>
  <c r="AN179" i="1"/>
  <c r="AN347" i="1"/>
  <c r="AN484" i="1"/>
  <c r="AN428" i="1"/>
  <c r="AN262" i="1"/>
  <c r="AN187" i="1"/>
  <c r="AN383" i="1"/>
  <c r="AN155" i="1"/>
  <c r="AN360" i="1"/>
  <c r="AN157" i="1"/>
  <c r="AN273" i="1"/>
  <c r="AN369" i="1"/>
  <c r="AN19" i="1"/>
  <c r="AN196" i="1"/>
  <c r="AN408" i="1"/>
  <c r="AN148" i="1"/>
  <c r="AN101" i="1"/>
  <c r="AN194" i="1"/>
  <c r="AN454" i="1"/>
  <c r="AN418" i="1"/>
  <c r="AN439" i="1"/>
  <c r="AN183" i="1"/>
  <c r="AN355" i="1"/>
  <c r="AN488" i="1"/>
  <c r="AN444" i="1"/>
  <c r="AN286" i="1"/>
  <c r="AN195" i="1"/>
  <c r="AN391" i="1"/>
  <c r="AN164" i="1"/>
  <c r="AN368" i="1"/>
  <c r="AN197" i="1"/>
  <c r="AN263" i="1"/>
  <c r="AN70" i="1"/>
  <c r="AN104" i="1"/>
  <c r="AN357" i="1"/>
  <c r="AN63" i="1"/>
  <c r="AN356" i="1"/>
  <c r="AN25" i="1"/>
  <c r="AN178" i="1"/>
  <c r="AN302" i="1"/>
  <c r="AN66" i="1"/>
  <c r="AN180" i="1"/>
  <c r="AN411" i="1"/>
  <c r="AN181" i="1"/>
  <c r="AN445" i="1"/>
  <c r="AN72" i="1"/>
  <c r="AN318" i="1"/>
  <c r="AN363" i="1"/>
  <c r="AN176" i="1"/>
  <c r="AN449" i="1"/>
  <c r="AN88" i="1"/>
  <c r="AN338" i="1"/>
  <c r="AN163" i="1"/>
  <c r="AN412" i="1"/>
  <c r="AN367" i="1"/>
  <c r="AN136" i="1"/>
  <c r="AN361" i="1"/>
  <c r="AN71" i="1"/>
  <c r="AN364" i="1"/>
  <c r="AN33" i="1"/>
  <c r="AN182" i="1"/>
  <c r="AN306" i="1"/>
  <c r="AN267" i="1"/>
  <c r="AN160" i="1"/>
  <c r="AN85" i="1"/>
  <c r="AN406" i="1"/>
  <c r="AN64" i="1"/>
  <c r="AN205" i="1"/>
  <c r="AN35" i="1"/>
  <c r="AN9" i="1"/>
  <c r="AN482" i="1"/>
  <c r="AN217" i="1"/>
  <c r="AN430" i="1"/>
  <c r="AN124" i="1"/>
  <c r="AN354" i="1"/>
  <c r="AN226" i="1"/>
  <c r="AN393" i="1"/>
  <c r="AN257" i="1"/>
  <c r="AN322" i="1"/>
  <c r="AN230" i="1"/>
  <c r="AN105" i="1"/>
  <c r="AN42" i="1"/>
  <c r="AN199" i="1"/>
  <c r="AN371" i="1"/>
  <c r="AN59" i="1"/>
  <c r="AN476" i="1"/>
  <c r="AN22" i="1"/>
  <c r="AN243" i="1"/>
  <c r="AN419" i="1"/>
  <c r="AN184" i="1"/>
  <c r="AN436" i="1"/>
  <c r="AN189" i="1"/>
  <c r="AN285" i="1"/>
  <c r="AN405" i="1"/>
  <c r="AN43" i="1"/>
  <c r="AN224" i="1"/>
  <c r="AN480" i="1"/>
  <c r="AN13" i="1"/>
  <c r="AN117" i="1"/>
  <c r="AN250" i="1"/>
  <c r="AN290" i="1"/>
  <c r="AN434" i="1"/>
  <c r="AN50" i="1"/>
  <c r="AN207" i="1"/>
  <c r="AN379" i="1"/>
  <c r="AN83" i="1"/>
  <c r="AN493" i="1"/>
  <c r="AN30" i="1"/>
  <c r="AN251" i="1"/>
  <c r="AN427" i="1"/>
  <c r="AN192" i="1"/>
  <c r="AN452" i="1"/>
  <c r="AN193" i="1"/>
  <c r="AN289" i="1"/>
  <c r="AN409" i="1"/>
  <c r="AN51" i="1"/>
  <c r="AN232" i="1"/>
  <c r="AN485" i="1"/>
  <c r="AN21" i="1"/>
  <c r="AN121" i="1"/>
  <c r="AN254" i="1"/>
  <c r="AN298" i="1"/>
  <c r="AN446" i="1"/>
  <c r="AN58" i="1"/>
  <c r="AN215" i="1"/>
  <c r="AN395" i="1"/>
  <c r="AN123" i="1"/>
  <c r="AN28" i="1"/>
  <c r="AN54" i="1"/>
  <c r="AN259" i="1"/>
  <c r="AN435" i="1"/>
  <c r="AN200" i="1"/>
  <c r="AN52" i="1"/>
  <c r="AN221" i="1"/>
  <c r="AN403" i="1"/>
  <c r="AN335" i="1"/>
  <c r="AN225" i="1"/>
  <c r="AN397" i="1"/>
  <c r="AN127" i="1"/>
  <c r="AN468" i="1"/>
  <c r="AN486" i="1"/>
  <c r="AN93" i="1"/>
  <c r="AN417" i="1"/>
  <c r="AN451" i="1"/>
  <c r="AN481" i="1"/>
  <c r="AN161" i="1"/>
  <c r="AN413" i="1"/>
  <c r="AN386" i="1"/>
  <c r="AN145" i="1"/>
  <c r="AN32" i="1"/>
  <c r="AN135" i="1"/>
  <c r="AN325" i="1"/>
  <c r="AN248" i="1"/>
  <c r="AN29" i="1"/>
  <c r="AN34" i="1"/>
  <c r="AN129" i="1"/>
  <c r="AN99" i="1"/>
  <c r="AN299" i="1"/>
  <c r="AN450" i="1"/>
  <c r="AN49" i="1"/>
  <c r="AN373" i="1"/>
  <c r="AN288" i="1"/>
  <c r="AN448" i="1"/>
  <c r="AN478" i="1"/>
  <c r="AN278" i="1"/>
  <c r="AN69" i="1"/>
  <c r="AN204" i="1"/>
  <c r="AN277" i="1"/>
  <c r="AN336" i="1"/>
  <c r="AN96" i="1"/>
  <c r="AN39" i="1"/>
  <c r="AN130" i="1"/>
  <c r="AN276" i="1"/>
  <c r="AN255" i="1"/>
  <c r="AN499" i="1"/>
  <c r="AN274" i="1"/>
  <c r="AN45" i="1"/>
  <c r="AN308" i="1"/>
  <c r="AN425" i="1"/>
  <c r="AN213" i="1"/>
  <c r="AN264" i="1"/>
  <c r="AN283" i="1"/>
  <c r="AN173" i="1"/>
  <c r="AN447" i="1"/>
  <c r="AN82" i="1"/>
  <c r="AN314" i="1"/>
  <c r="AN149" i="1"/>
  <c r="AN8" i="1"/>
  <c r="AN79" i="1"/>
  <c r="AN329" i="1"/>
  <c r="AN20" i="1"/>
  <c r="AN23" i="1"/>
  <c r="AN110" i="1"/>
  <c r="AN220" i="1"/>
  <c r="AN239" i="1"/>
  <c r="AN185" i="1"/>
  <c r="AN80" i="1"/>
  <c r="AN201" i="1"/>
  <c r="AN477" i="1"/>
  <c r="AN378" i="1"/>
  <c r="AN501" i="1"/>
  <c r="AN410" i="1"/>
  <c r="AN497" i="1"/>
  <c r="AN345" i="1"/>
  <c r="AN167" i="1"/>
  <c r="AN474" i="1"/>
  <c r="AN489" i="1"/>
  <c r="AN341" i="1"/>
  <c r="AN394" i="1"/>
  <c r="AN113" i="1"/>
  <c r="AN472" i="1"/>
  <c r="AN469" i="1"/>
  <c r="AN281" i="1"/>
  <c r="AN91" i="1"/>
  <c r="AN15" i="1"/>
  <c r="AN462" i="1"/>
  <c r="AN53" i="1"/>
  <c r="AN377" i="1"/>
  <c r="AN6" i="1"/>
  <c r="AN342" i="1"/>
  <c r="AN416" i="1"/>
  <c r="AN297" i="1"/>
  <c r="AN139" i="1"/>
  <c r="AN459" i="1"/>
  <c r="AN422" i="1"/>
  <c r="AN234" i="1"/>
  <c r="AN116" i="1"/>
  <c r="AN465" i="1"/>
  <c r="AN208" i="1"/>
  <c r="AN126" i="1"/>
  <c r="AN320" i="1"/>
  <c r="AN327" i="1"/>
  <c r="AN214" i="1"/>
  <c r="AN471" i="1"/>
  <c r="AN118" i="1"/>
  <c r="AN402" i="1"/>
  <c r="AN174" i="1"/>
  <c r="AN56" i="1"/>
  <c r="AN151" i="1"/>
  <c r="AN353" i="1"/>
  <c r="AN76" i="1"/>
  <c r="AN111" i="1"/>
  <c r="AN150" i="1"/>
  <c r="AN324" i="1"/>
  <c r="AN319" i="1"/>
  <c r="AN490" i="1"/>
  <c r="AN294" i="1"/>
  <c r="AN77" i="1"/>
  <c r="AN340" i="1"/>
  <c r="AN437" i="1"/>
  <c r="AN249" i="1"/>
  <c r="AN296" i="1"/>
  <c r="AN307" i="1"/>
  <c r="AN190" i="1"/>
  <c r="AN463" i="1"/>
  <c r="AN106" i="1"/>
  <c r="AN108" i="1"/>
  <c r="AN46" i="1"/>
  <c r="AN210" i="1"/>
  <c r="AN48" i="1"/>
  <c r="AN37" i="1"/>
  <c r="AC2" i="5"/>
  <c r="AD2" i="5" s="1"/>
  <c r="AD14" i="5"/>
  <c r="AD16" i="5"/>
  <c r="AD17" i="5"/>
  <c r="AD4" i="5"/>
  <c r="AD15" i="5"/>
  <c r="AD18" i="5"/>
  <c r="AD3" i="5"/>
  <c r="AD7" i="5"/>
  <c r="AD9" i="5"/>
  <c r="AD8" i="5"/>
  <c r="AD10" i="5"/>
  <c r="AD6" i="5"/>
  <c r="D11" i="5" l="1"/>
  <c r="AC5" i="5"/>
  <c r="AD5" i="5" s="1"/>
  <c r="AC11" i="5" l="1"/>
  <c r="AD11" i="5" s="1"/>
  <c r="X11" i="5"/>
</calcChain>
</file>

<file path=xl/sharedStrings.xml><?xml version="1.0" encoding="utf-8"?>
<sst xmlns="http://schemas.openxmlformats.org/spreadsheetml/2006/main" count="2720" uniqueCount="786">
  <si>
    <t>Chagford</t>
  </si>
  <si>
    <t>South Tawton</t>
  </si>
  <si>
    <t>Belstone</t>
  </si>
  <si>
    <t>Okehampton</t>
  </si>
  <si>
    <t>Throwleigh</t>
  </si>
  <si>
    <t>Gidleigh</t>
  </si>
  <si>
    <t>Moretonhampstead</t>
  </si>
  <si>
    <t>Buckfastleigh</t>
  </si>
  <si>
    <t>Ilsington</t>
  </si>
  <si>
    <t>Frithelstock</t>
  </si>
  <si>
    <t>Stoke Gabriel</t>
  </si>
  <si>
    <t>Exeter</t>
  </si>
  <si>
    <t>Newton St Cyres</t>
  </si>
  <si>
    <t>Monkleigh</t>
  </si>
  <si>
    <t>Bovey Tracey</t>
  </si>
  <si>
    <t>Churston Ferrers</t>
  </si>
  <si>
    <t>Crediton</t>
  </si>
  <si>
    <t>Ashwater</t>
  </si>
  <si>
    <t>Cookbury</t>
  </si>
  <si>
    <t>Mary Tavy</t>
  </si>
  <si>
    <t>Holne</t>
  </si>
  <si>
    <t>Rattery</t>
  </si>
  <si>
    <t>Dartington</t>
  </si>
  <si>
    <t>Spreyton</t>
  </si>
  <si>
    <t>Winkleigh</t>
  </si>
  <si>
    <t>Totnes</t>
  </si>
  <si>
    <t>Kenton</t>
  </si>
  <si>
    <t>Staverton</t>
  </si>
  <si>
    <t>Broadhempston</t>
  </si>
  <si>
    <t>Hartland</t>
  </si>
  <si>
    <t>Drewsteignton</t>
  </si>
  <si>
    <t>Exeter St Pancras</t>
  </si>
  <si>
    <t>Kingskerswell</t>
  </si>
  <si>
    <t>Lustleigh</t>
  </si>
  <si>
    <t>Exminster</t>
  </si>
  <si>
    <t>Awliscombe</t>
  </si>
  <si>
    <t>East Ogwell</t>
  </si>
  <si>
    <t>West Teignmouth</t>
  </si>
  <si>
    <t>Ashburton</t>
  </si>
  <si>
    <t>Coffinswell</t>
  </si>
  <si>
    <t>Hittisleigh</t>
  </si>
  <si>
    <t>Berry Pomeroy</t>
  </si>
  <si>
    <t>East Allington</t>
  </si>
  <si>
    <t>Paignton</t>
  </si>
  <si>
    <t>Bickington</t>
  </si>
  <si>
    <t>South Brent</t>
  </si>
  <si>
    <t>Ashprington</t>
  </si>
  <si>
    <t>Teigngrace</t>
  </si>
  <si>
    <t>Ide</t>
  </si>
  <si>
    <t>Dunsford</t>
  </si>
  <si>
    <t>Zeal Monachorum</t>
  </si>
  <si>
    <t>Bridford</t>
  </si>
  <si>
    <t>Harberton</t>
  </si>
  <si>
    <t>Torquay St Marychurch</t>
  </si>
  <si>
    <t>Kingsteignton</t>
  </si>
  <si>
    <t>Doddiscombeleigh</t>
  </si>
  <si>
    <t>North Bovey</t>
  </si>
  <si>
    <t>Exeter Holy Trinity</t>
  </si>
  <si>
    <t>Denbury</t>
  </si>
  <si>
    <t>Coldridge</t>
  </si>
  <si>
    <t>East Stonehouse</t>
  </si>
  <si>
    <t>Bigbury</t>
  </si>
  <si>
    <t>Alphington</t>
  </si>
  <si>
    <t>Broadwoodkelly</t>
  </si>
  <si>
    <t>East Teignmouth</t>
  </si>
  <si>
    <t>Ashton</t>
  </si>
  <si>
    <t>Stokeinteignhead</t>
  </si>
  <si>
    <t>Torbryan</t>
  </si>
  <si>
    <t>Chulmleigh</t>
  </si>
  <si>
    <t>Manaton</t>
  </si>
  <si>
    <t>Exeter St George</t>
  </si>
  <si>
    <t>Sowton</t>
  </si>
  <si>
    <t>Ipplepen</t>
  </si>
  <si>
    <t>Tamerton Foliot</t>
  </si>
  <si>
    <t>Exeter St John</t>
  </si>
  <si>
    <t>Chudleigh</t>
  </si>
  <si>
    <t>Marldon</t>
  </si>
  <si>
    <t>Cornworthy</t>
  </si>
  <si>
    <t>Exeter St Mary Arches</t>
  </si>
  <si>
    <t>Exeter St Mary Major</t>
  </si>
  <si>
    <t>Ermington</t>
  </si>
  <si>
    <t>Ugborough</t>
  </si>
  <si>
    <t>Exeter St Olave</t>
  </si>
  <si>
    <t>Charleton</t>
  </si>
  <si>
    <t>Tedburn St Mary</t>
  </si>
  <si>
    <t>Exeter Allhallows on the Walls</t>
  </si>
  <si>
    <t>Christow</t>
  </si>
  <si>
    <t>Dittisham</t>
  </si>
  <si>
    <t>Rockbeare</t>
  </si>
  <si>
    <t>Slapton</t>
  </si>
  <si>
    <t>Blackawton</t>
  </si>
  <si>
    <t>Bishopsteignton</t>
  </si>
  <si>
    <t>Brampford Speke</t>
  </si>
  <si>
    <t>Clyst St George</t>
  </si>
  <si>
    <t>Topsham</t>
  </si>
  <si>
    <t>Thorverton</t>
  </si>
  <si>
    <t>Milton Abbot</t>
  </si>
  <si>
    <t>Upton Hellions</t>
  </si>
  <si>
    <t>Shillingford St George</t>
  </si>
  <si>
    <t>Exeter St Petrock</t>
  </si>
  <si>
    <t>Exeter St Martin</t>
  </si>
  <si>
    <t>Exeter St Lawrence</t>
  </si>
  <si>
    <t>Holcombe Burnell</t>
  </si>
  <si>
    <t>Cheriton Bishop</t>
  </si>
  <si>
    <t>Lamerton</t>
  </si>
  <si>
    <t>Kenn</t>
  </si>
  <si>
    <t>Colyton</t>
  </si>
  <si>
    <t>Burrington</t>
  </si>
  <si>
    <t>Hundred</t>
  </si>
  <si>
    <t>Stanborough</t>
  </si>
  <si>
    <t>Teignbridge</t>
  </si>
  <si>
    <t>Coleridge</t>
  </si>
  <si>
    <t>Haytor</t>
  </si>
  <si>
    <t>Hemyock</t>
  </si>
  <si>
    <t>Roborough</t>
  </si>
  <si>
    <t>Wonford</t>
  </si>
  <si>
    <t>Black Torrington</t>
  </si>
  <si>
    <t>North Tawton &amp; Winkleigh</t>
  </si>
  <si>
    <t>Witheridge</t>
  </si>
  <si>
    <t>East Budleigh</t>
  </si>
  <si>
    <t>Lifton</t>
  </si>
  <si>
    <t>Hayridge</t>
  </si>
  <si>
    <t>Shebbear</t>
  </si>
  <si>
    <t>West Budleigh</t>
  </si>
  <si>
    <t>Exeter Cathedral (St Peter)</t>
  </si>
  <si>
    <t>Tavistock</t>
  </si>
  <si>
    <t>Abbots Bickington</t>
  </si>
  <si>
    <t>Ashbury</t>
  </si>
  <si>
    <t>Beaworthy</t>
  </si>
  <si>
    <t>Bradford</t>
  </si>
  <si>
    <t>Bradworthy</t>
  </si>
  <si>
    <t>Clawton</t>
  </si>
  <si>
    <t>Exbourne</t>
  </si>
  <si>
    <t>Halwill</t>
  </si>
  <si>
    <t>Hatherleigh</t>
  </si>
  <si>
    <t>Highampton</t>
  </si>
  <si>
    <t>Hollacombe</t>
  </si>
  <si>
    <t>Holsworthy</t>
  </si>
  <si>
    <t>Inwardleigh</t>
  </si>
  <si>
    <t>Jacobstowe</t>
  </si>
  <si>
    <t>Luffincott</t>
  </si>
  <si>
    <t>Milton Damerell</t>
  </si>
  <si>
    <t>Monkokehampton</t>
  </si>
  <si>
    <t>North Lew</t>
  </si>
  <si>
    <t>Pancrasweek</t>
  </si>
  <si>
    <t>Pyworthy</t>
  </si>
  <si>
    <t>Sutcombe</t>
  </si>
  <si>
    <t>Tetcott</t>
  </si>
  <si>
    <t>Thornbury</t>
  </si>
  <si>
    <t>West Putford</t>
  </si>
  <si>
    <t>Buckland Tout Saints</t>
  </si>
  <si>
    <t>Chivelstone</t>
  </si>
  <si>
    <t>Dartmouth St Petrox</t>
  </si>
  <si>
    <t>Halwell</t>
  </si>
  <si>
    <t>Sherford</t>
  </si>
  <si>
    <t>South Pool</t>
  </si>
  <si>
    <t>Stoke Fleming</t>
  </si>
  <si>
    <t>Stokenham</t>
  </si>
  <si>
    <t>Branscombe</t>
  </si>
  <si>
    <t>Cotleigh</t>
  </si>
  <si>
    <t>Farway</t>
  </si>
  <si>
    <t>Monkton</t>
  </si>
  <si>
    <t>Northleigh</t>
  </si>
  <si>
    <t>Offwell</t>
  </si>
  <si>
    <t>Shute</t>
  </si>
  <si>
    <t>Southleigh</t>
  </si>
  <si>
    <t>Widworthy</t>
  </si>
  <si>
    <t>Colebrooke</t>
  </si>
  <si>
    <t>Kennerleigh</t>
  </si>
  <si>
    <t>Morchard Bishop</t>
  </si>
  <si>
    <t>Sandford</t>
  </si>
  <si>
    <t>Aylesbeare</t>
  </si>
  <si>
    <t>Clyst Honiton</t>
  </si>
  <si>
    <t>Clyst St Mary</t>
  </si>
  <si>
    <t>Lympstone</t>
  </si>
  <si>
    <t>Otterton</t>
  </si>
  <si>
    <t>Colaton Raleigh</t>
  </si>
  <si>
    <t>Farringdon</t>
  </si>
  <si>
    <t>Gittisham</t>
  </si>
  <si>
    <t>Salcombe Regis</t>
  </si>
  <si>
    <t>Sidbury</t>
  </si>
  <si>
    <t>Sidmouth</t>
  </si>
  <si>
    <t>Venn Ottery</t>
  </si>
  <si>
    <t>Woodbury</t>
  </si>
  <si>
    <t>Aveton Gifford</t>
  </si>
  <si>
    <t>Cornwood</t>
  </si>
  <si>
    <t>Harford</t>
  </si>
  <si>
    <t>Kingston</t>
  </si>
  <si>
    <t>Modbury</t>
  </si>
  <si>
    <t>Newton Ferrers</t>
  </si>
  <si>
    <t>Ringmore</t>
  </si>
  <si>
    <t>Ashcombe</t>
  </si>
  <si>
    <t>Dunchideock</t>
  </si>
  <si>
    <t>Mamhead</t>
  </si>
  <si>
    <t>Powderham</t>
  </si>
  <si>
    <t>Trusham</t>
  </si>
  <si>
    <t>Dawlish</t>
  </si>
  <si>
    <t>Clovelly</t>
  </si>
  <si>
    <t>Welcombe</t>
  </si>
  <si>
    <t>Bradninch</t>
  </si>
  <si>
    <t>Cadbury</t>
  </si>
  <si>
    <t>Cadeleigh</t>
  </si>
  <si>
    <t>Cullompton</t>
  </si>
  <si>
    <t>Feniton</t>
  </si>
  <si>
    <t>Payhembury</t>
  </si>
  <si>
    <t>Plymtree</t>
  </si>
  <si>
    <t>Sheldon</t>
  </si>
  <si>
    <t>Silverton</t>
  </si>
  <si>
    <t>Talaton</t>
  </si>
  <si>
    <t>Broadhembury</t>
  </si>
  <si>
    <t>Abbotskerswell</t>
  </si>
  <si>
    <t>Buckland in the Moor</t>
  </si>
  <si>
    <t>Cockington</t>
  </si>
  <si>
    <t>Littlehempston</t>
  </si>
  <si>
    <t>Tormoham (Torquay)</t>
  </si>
  <si>
    <t>Buckerell</t>
  </si>
  <si>
    <t>Clayhidon</t>
  </si>
  <si>
    <t>Culmstock</t>
  </si>
  <si>
    <t>Dunkeswell</t>
  </si>
  <si>
    <t>Bradstone</t>
  </si>
  <si>
    <t>Bratton Clovelly</t>
  </si>
  <si>
    <t>Bridestowe</t>
  </si>
  <si>
    <t>Broadwoodwidger</t>
  </si>
  <si>
    <t>Coryton</t>
  </si>
  <si>
    <t>Dunterton</t>
  </si>
  <si>
    <t>Germansweek</t>
  </si>
  <si>
    <t>Kelly</t>
  </si>
  <si>
    <t>Lew Trenchard</t>
  </si>
  <si>
    <t>Marystowe</t>
  </si>
  <si>
    <t>Sourton</t>
  </si>
  <si>
    <t>Stowford</t>
  </si>
  <si>
    <t>Sydenham Damerel</t>
  </si>
  <si>
    <t>Thrushelton</t>
  </si>
  <si>
    <t>Virginstow</t>
  </si>
  <si>
    <t>Atherington</t>
  </si>
  <si>
    <t>Bondleigh</t>
  </si>
  <si>
    <t>Brushford</t>
  </si>
  <si>
    <t>Chawleigh</t>
  </si>
  <si>
    <t>Clannaborough</t>
  </si>
  <si>
    <t>Dolton</t>
  </si>
  <si>
    <t>Dowland</t>
  </si>
  <si>
    <t>Down St Mary</t>
  </si>
  <si>
    <t>Eggesford</t>
  </si>
  <si>
    <t>High Bickington</t>
  </si>
  <si>
    <t>Lapford</t>
  </si>
  <si>
    <t>Nymet Rowland</t>
  </si>
  <si>
    <t>Wembworthy</t>
  </si>
  <si>
    <t>Buckland Monachorum</t>
  </si>
  <si>
    <t>Egg Buckland</t>
  </si>
  <si>
    <t>Meavy</t>
  </si>
  <si>
    <t>Sampford Spiney</t>
  </si>
  <si>
    <t>Sheepstor</t>
  </si>
  <si>
    <t>Walkhampton</t>
  </si>
  <si>
    <t>Whitchurch</t>
  </si>
  <si>
    <t>Abbotsham</t>
  </si>
  <si>
    <t>Alwington</t>
  </si>
  <si>
    <t>Little Torrington</t>
  </si>
  <si>
    <t>Beaford</t>
  </si>
  <si>
    <t>Bideford</t>
  </si>
  <si>
    <t>Buckland Brewer</t>
  </si>
  <si>
    <t>Buckland Filleigh</t>
  </si>
  <si>
    <t>Bulkworthy</t>
  </si>
  <si>
    <t>East Putford</t>
  </si>
  <si>
    <t>Huish</t>
  </si>
  <si>
    <t>Iddesleigh</t>
  </si>
  <si>
    <t>Landcross</t>
  </si>
  <si>
    <t>Langtree</t>
  </si>
  <si>
    <t>Meeth</t>
  </si>
  <si>
    <t>Merton</t>
  </si>
  <si>
    <t>Newton St Petrock</t>
  </si>
  <si>
    <t>Parkham</t>
  </si>
  <si>
    <t>Peters Marland</t>
  </si>
  <si>
    <t>Petrockstowe</t>
  </si>
  <si>
    <t>Sheepwash</t>
  </si>
  <si>
    <t>Wear Gifford</t>
  </si>
  <si>
    <t>Churchstow</t>
  </si>
  <si>
    <t>Dean Prior</t>
  </si>
  <si>
    <t>Diptford</t>
  </si>
  <si>
    <t>Kingsbridge</t>
  </si>
  <si>
    <t>Loddiswell</t>
  </si>
  <si>
    <t>Moreleigh</t>
  </si>
  <si>
    <t>North Huish</t>
  </si>
  <si>
    <t>South Huish</t>
  </si>
  <si>
    <t>South Milton</t>
  </si>
  <si>
    <t>Thurlestone</t>
  </si>
  <si>
    <t>West Alvington</t>
  </si>
  <si>
    <t>Woodleigh</t>
  </si>
  <si>
    <t>Brentor</t>
  </si>
  <si>
    <t>Ideford</t>
  </si>
  <si>
    <t>Cheriton Fitzpaine</t>
  </si>
  <si>
    <t>Poughill</t>
  </si>
  <si>
    <t>Shobrooke</t>
  </si>
  <si>
    <t>Stockleigh English</t>
  </si>
  <si>
    <t>Stockleigh Pomeroy</t>
  </si>
  <si>
    <t>Washfield</t>
  </si>
  <si>
    <t>Bishops Nympton</t>
  </si>
  <si>
    <t>Cheldon</t>
  </si>
  <si>
    <t>Creacombe</t>
  </si>
  <si>
    <t>Cruwys Morchard</t>
  </si>
  <si>
    <t>East Worlington</t>
  </si>
  <si>
    <t>Mariansleigh</t>
  </si>
  <si>
    <t>Meshaw</t>
  </si>
  <si>
    <t>Puddington</t>
  </si>
  <si>
    <t>Rackenford</t>
  </si>
  <si>
    <t>Rose Ash</t>
  </si>
  <si>
    <t>Templeton</t>
  </si>
  <si>
    <t>Thelbridge</t>
  </si>
  <si>
    <t>Washford Pyne</t>
  </si>
  <si>
    <t>West Worlington</t>
  </si>
  <si>
    <t>Romansleigh</t>
  </si>
  <si>
    <t>Exeter Allhallows Goldsmith Street</t>
  </si>
  <si>
    <t>Exeter Bedford Precinct</t>
  </si>
  <si>
    <t>Exeter Heavitree</t>
  </si>
  <si>
    <t>Exeter St Kerrian</t>
  </si>
  <si>
    <t>Huxham</t>
  </si>
  <si>
    <t>Pinhoe</t>
  </si>
  <si>
    <t>Poltimore</t>
  </si>
  <si>
    <t>Stoke Canon</t>
  </si>
  <si>
    <t>Upton Pyne</t>
  </si>
  <si>
    <t>West Ogwell</t>
  </si>
  <si>
    <t>Whitestone</t>
  </si>
  <si>
    <t>Exeter St Stephen</t>
  </si>
  <si>
    <t>Axminster</t>
  </si>
  <si>
    <t>Bampton</t>
  </si>
  <si>
    <t>Braunton</t>
  </si>
  <si>
    <t>Cliston</t>
  </si>
  <si>
    <t>Fremington</t>
  </si>
  <si>
    <t>Halberton</t>
  </si>
  <si>
    <t>Ottery</t>
  </si>
  <si>
    <t>Plympton</t>
  </si>
  <si>
    <t>Shirwell</t>
  </si>
  <si>
    <t>South Molton</t>
  </si>
  <si>
    <t>Tiverton</t>
  </si>
  <si>
    <t>Combe Raleigh</t>
  </si>
  <si>
    <t>Combpyne</t>
  </si>
  <si>
    <t>Honiton</t>
  </si>
  <si>
    <t>Membury</t>
  </si>
  <si>
    <t>Musbury</t>
  </si>
  <si>
    <t>Kilmington</t>
  </si>
  <si>
    <t>Luppitt</t>
  </si>
  <si>
    <t>Uplyme</t>
  </si>
  <si>
    <t>Upottery</t>
  </si>
  <si>
    <t>Clayhanger</t>
  </si>
  <si>
    <t>Hockworthy</t>
  </si>
  <si>
    <t>Holcombe Rogus</t>
  </si>
  <si>
    <t>Morebath</t>
  </si>
  <si>
    <t>Uffculme</t>
  </si>
  <si>
    <t>Ashford</t>
  </si>
  <si>
    <t>Barnstaple</t>
  </si>
  <si>
    <t>Berrynarbour</t>
  </si>
  <si>
    <t>Bittadon</t>
  </si>
  <si>
    <t>Bratton Fleming</t>
  </si>
  <si>
    <t>Combe Martin</t>
  </si>
  <si>
    <t>East Buckland</t>
  </si>
  <si>
    <t>East Down</t>
  </si>
  <si>
    <t>Filleigh</t>
  </si>
  <si>
    <t>Georgeham</t>
  </si>
  <si>
    <t>Goodleigh</t>
  </si>
  <si>
    <t>Heanton Punchardon</t>
  </si>
  <si>
    <t>Ilfracombe</t>
  </si>
  <si>
    <t>Kentisbury</t>
  </si>
  <si>
    <t>Marwood</t>
  </si>
  <si>
    <t>Mortenhoe</t>
  </si>
  <si>
    <t>Pilton</t>
  </si>
  <si>
    <t>Trentishoe</t>
  </si>
  <si>
    <t>West Buckland</t>
  </si>
  <si>
    <t>West Down</t>
  </si>
  <si>
    <t>Broadclyst</t>
  </si>
  <si>
    <t>Butterleigh</t>
  </si>
  <si>
    <t>Clyst Hydon</t>
  </si>
  <si>
    <t>Clyst St Lawrence</t>
  </si>
  <si>
    <t>Whimple</t>
  </si>
  <si>
    <t>Ottery St Mary</t>
  </si>
  <si>
    <t>Alverdiscott</t>
  </si>
  <si>
    <t>Great Torrington</t>
  </si>
  <si>
    <t>Horwood</t>
  </si>
  <si>
    <t>Huntshaw</t>
  </si>
  <si>
    <t>Instow</t>
  </si>
  <si>
    <t>Newton Tracey</t>
  </si>
  <si>
    <t>St Giles in the Wood</t>
  </si>
  <si>
    <t>Tawstock</t>
  </si>
  <si>
    <t>Sampford Peverell</t>
  </si>
  <si>
    <t>Brixton</t>
  </si>
  <si>
    <t>Plympton St Mary</t>
  </si>
  <si>
    <t>Plymstock</t>
  </si>
  <si>
    <t>Revelstoke</t>
  </si>
  <si>
    <t>Wembury</t>
  </si>
  <si>
    <t>Yealmpton</t>
  </si>
  <si>
    <t>Shaugh Prior</t>
  </si>
  <si>
    <t>Arlington</t>
  </si>
  <si>
    <t>Brendon</t>
  </si>
  <si>
    <t>Challacombe</t>
  </si>
  <si>
    <t>Charles</t>
  </si>
  <si>
    <t>Countisbury</t>
  </si>
  <si>
    <t>High Bray</t>
  </si>
  <si>
    <t>Loxhore</t>
  </si>
  <si>
    <t>Lynton</t>
  </si>
  <si>
    <t>Martinhoe</t>
  </si>
  <si>
    <t>Parracombe</t>
  </si>
  <si>
    <t>Stoke Rivers</t>
  </si>
  <si>
    <t>Calverleigh</t>
  </si>
  <si>
    <t>Huntsham</t>
  </si>
  <si>
    <t>Loxbeare</t>
  </si>
  <si>
    <t>East Anstey</t>
  </si>
  <si>
    <t>Bishops Tawton</t>
  </si>
  <si>
    <t>George Nympton</t>
  </si>
  <si>
    <t>Knowstone</t>
  </si>
  <si>
    <t>Landkey</t>
  </si>
  <si>
    <t>Molland</t>
  </si>
  <si>
    <t>North Molton</t>
  </si>
  <si>
    <t>Satterleigh</t>
  </si>
  <si>
    <t>Swimbridge</t>
  </si>
  <si>
    <t>Twitchen</t>
  </si>
  <si>
    <t>Warkleigh</t>
  </si>
  <si>
    <t>West Anstey</t>
  </si>
  <si>
    <t>Market Town?</t>
  </si>
  <si>
    <t>Yes</t>
  </si>
  <si>
    <t>Historically</t>
  </si>
  <si>
    <t>Dodbrooke (Kingsbridge)</t>
  </si>
  <si>
    <t>Bow (or Nymet Tracy)</t>
  </si>
  <si>
    <t>East Portlemouth</t>
  </si>
  <si>
    <t>Moreton</t>
  </si>
  <si>
    <t>Torrington</t>
  </si>
  <si>
    <t>Tamerton</t>
  </si>
  <si>
    <t>Trigg Major (Cornwall)</t>
  </si>
  <si>
    <t>Dartmouth St Clement / Townstall</t>
  </si>
  <si>
    <t>Three Towns</t>
  </si>
  <si>
    <t>Christianity</t>
  </si>
  <si>
    <t>Honeychurch</t>
  </si>
  <si>
    <t>King's Nympton</t>
  </si>
  <si>
    <t>East (Cornwall)</t>
  </si>
  <si>
    <t>Nether Exe</t>
  </si>
  <si>
    <t>Widecombe in the Moor</t>
  </si>
  <si>
    <t>Not Devon</t>
  </si>
  <si>
    <t>Deanery (old)</t>
  </si>
  <si>
    <t>Shaldon / St Nicholas</t>
  </si>
  <si>
    <t>Families</t>
  </si>
  <si>
    <t>Highweek (Newton Abbot)</t>
  </si>
  <si>
    <t>Exeter St Edmund (outside City walls)</t>
  </si>
  <si>
    <t>Exeter St Mary Steps (partly outside City walls)</t>
  </si>
  <si>
    <t>Dalwood (from Dorset, 1844)</t>
  </si>
  <si>
    <t>Stockland (from Dorset, 1844)</t>
  </si>
  <si>
    <t>North Petherwin (to Cornwall, 1966)</t>
  </si>
  <si>
    <t>Werrington (to Cornwall, 1966)</t>
  </si>
  <si>
    <t>St Giles in the Heath (was Cornwall)</t>
  </si>
  <si>
    <t>Thorncombe (to Dorset, 1844)</t>
  </si>
  <si>
    <t>Kingswear</t>
  </si>
  <si>
    <t>Yes (part)</t>
  </si>
  <si>
    <t>Plymouth/SD</t>
  </si>
  <si>
    <t>Other Towns</t>
  </si>
  <si>
    <t>Yarcombe</t>
  </si>
  <si>
    <t>Northam (incl Appledore)</t>
  </si>
  <si>
    <t>Kentisbeare (incl Blackborough)</t>
  </si>
  <si>
    <t>Boyton (Mostly Cornwall, but Northcott = Devon)</t>
  </si>
  <si>
    <t>Chardstock (from Dorset, 1896; incl All Saints)</t>
  </si>
  <si>
    <t>East Budleigh (incl Budleigh Salterton)</t>
  </si>
  <si>
    <t>Chittlehampton (incl Chittlehamholt)</t>
  </si>
  <si>
    <t>Ermington (incl Ivybridge)</t>
  </si>
  <si>
    <t>Maker (Mostly Cornwall, but Vaulter's Home = Devon)</t>
  </si>
  <si>
    <t>Malborough (incl Salcombe)</t>
  </si>
  <si>
    <t>Bickleigh (near Plymouth)</t>
  </si>
  <si>
    <t>Bickleigh (near Tiverton)</t>
  </si>
  <si>
    <t>Littleham (near Bideford)</t>
  </si>
  <si>
    <t>Westleigh (near Bideford)</t>
  </si>
  <si>
    <t>Woolfardisworthy (near Hartland)</t>
  </si>
  <si>
    <t>Woolfardisworthy (in Mid Devon)</t>
  </si>
  <si>
    <t>Brixham (All Saints &amp; St Mary)</t>
  </si>
  <si>
    <t>User-selected</t>
  </si>
  <si>
    <t>Hundred code</t>
  </si>
  <si>
    <t>Deanery code</t>
  </si>
  <si>
    <t>Plymouth</t>
  </si>
  <si>
    <t>Harpford</t>
  </si>
  <si>
    <t>North Tawton (incl Broad Nymet)</t>
  </si>
  <si>
    <t>Roborough (near Torrington)</t>
  </si>
  <si>
    <t>Hundreds</t>
  </si>
  <si>
    <t>Categories / Groups - for use when sorting, filtering and/or summarising data</t>
  </si>
  <si>
    <t>Bridgerule (Mostly Cornwall. Devon part only)</t>
  </si>
  <si>
    <t>Peter Tavy (incl Willsworthy)</t>
  </si>
  <si>
    <t>Plympton St Maurice / Plympton Earl</t>
  </si>
  <si>
    <t>Popn 1831</t>
  </si>
  <si>
    <t>Pennycross / Weston Peverell (linked to Plymouth St Andrew)</t>
  </si>
  <si>
    <t>Plymouth St Andrew (excl Pennycross / Weston Peverell)</t>
  </si>
  <si>
    <t>Plymouth Charles the Martyr (excl Compton Gifford)</t>
  </si>
  <si>
    <t>Axminster (incl Beerhall)</t>
  </si>
  <si>
    <t>Ashreigney / Ring Ash</t>
  </si>
  <si>
    <t>Bere Ferrers (incl Bere Alston)</t>
  </si>
  <si>
    <t>St Budeaux (small part in Cornwall)</t>
  </si>
  <si>
    <t>Dartmouth St Saviour</t>
  </si>
  <si>
    <t>Exeter St Paul (incl Bradninch Precinct / Castle)</t>
  </si>
  <si>
    <t>Halberton / Newport</t>
  </si>
  <si>
    <t>Woodland (linked to Ipplepen)</t>
  </si>
  <si>
    <t>Ipplepen (excl Woodland)</t>
  </si>
  <si>
    <t>Wolborough (incl most of Newton Abbot)</t>
  </si>
  <si>
    <t>Okehampton (incl Kigbeare)</t>
  </si>
  <si>
    <t>Oakford</t>
  </si>
  <si>
    <t>Stoke Damerel / Devonport</t>
  </si>
  <si>
    <t>Withycombe Raleigh (incl part of Exmouth)</t>
  </si>
  <si>
    <t>Stoodleigh (incl Highley St Mary)</t>
  </si>
  <si>
    <t>Rewe (part, excl Up Exe)</t>
  </si>
  <si>
    <t>Rewe (part, incl Up Exe)</t>
  </si>
  <si>
    <t>Honiton (later)</t>
  </si>
  <si>
    <t>East Devon</t>
  </si>
  <si>
    <t>Torridge</t>
  </si>
  <si>
    <t>North Devon</t>
  </si>
  <si>
    <t>Mid Devon</t>
  </si>
  <si>
    <t>West Devon</t>
  </si>
  <si>
    <t>Torbay</t>
  </si>
  <si>
    <t>South Hams</t>
  </si>
  <si>
    <t>Samford Courtenay (incl Sticklepath)</t>
  </si>
  <si>
    <t>Churchstanton (to Somerset, 1896)</t>
  </si>
  <si>
    <t>No longer Devon</t>
  </si>
  <si>
    <t>Exeter St David (outside City walls)</t>
  </si>
  <si>
    <t>Exeter St Sidwell (outside City walls)</t>
  </si>
  <si>
    <t>Exeter St Leonard (outside City walls)</t>
  </si>
  <si>
    <t>Exeter St Thomas the Apostle (outside City walls)</t>
  </si>
  <si>
    <t>A map of the boundaries of all Hundreds in Devon can be found on-line via the visionofbritain.org.uk website (select 'Historical maps' and then 'Boundary maps').</t>
  </si>
  <si>
    <t>Modern District</t>
  </si>
  <si>
    <t>Modern District code</t>
  </si>
  <si>
    <t>Inhabited houses</t>
  </si>
  <si>
    <t>Axmouth (incl Horsedown)</t>
  </si>
  <si>
    <t>Rousdon</t>
  </si>
  <si>
    <t>Farmers with workers</t>
  </si>
  <si>
    <t>Farmers, no workers</t>
  </si>
  <si>
    <t>Agric labourers</t>
  </si>
  <si>
    <t>Industrial</t>
  </si>
  <si>
    <t>Craft, commerce</t>
  </si>
  <si>
    <t>Non-agric labourers</t>
  </si>
  <si>
    <t>Others</t>
  </si>
  <si>
    <t>Servants</t>
  </si>
  <si>
    <t>Hundred order</t>
  </si>
  <si>
    <t>Males over 20</t>
  </si>
  <si>
    <t>Newton Poppleford</t>
  </si>
  <si>
    <t>Aylesbeare (excl Newton Poppleford)</t>
  </si>
  <si>
    <t>Littleham and Exmouth</t>
  </si>
  <si>
    <t>Beer</t>
  </si>
  <si>
    <t>Seaton (excl Beer)</t>
  </si>
  <si>
    <t>Crediton Borough</t>
  </si>
  <si>
    <t>Crediton Cannon Fee</t>
  </si>
  <si>
    <t>Crediton Knowle</t>
  </si>
  <si>
    <t>Crediton Rudge</t>
  </si>
  <si>
    <t>Crediton Ufford</t>
  </si>
  <si>
    <t>Crediton Uton</t>
  </si>
  <si>
    <t>Crediton Woodland</t>
  </si>
  <si>
    <t>Holbeton</t>
  </si>
  <si>
    <t>Exeter City</t>
  </si>
  <si>
    <t>Plymouth Borough</t>
  </si>
  <si>
    <t>Lydford (excl Dartmoor Forest / Princetown)</t>
  </si>
  <si>
    <t>Tiverton Clare</t>
  </si>
  <si>
    <t>Tiverton Pitt</t>
  </si>
  <si>
    <t>Tiverton Pryors</t>
  </si>
  <si>
    <t>Tiverton Tidcombe</t>
  </si>
  <si>
    <t>Tiverton Town</t>
  </si>
  <si>
    <t>Combeinteignhead</t>
  </si>
  <si>
    <t>Uplowman</t>
  </si>
  <si>
    <t>Farming, total</t>
  </si>
  <si>
    <t>GPI as % of Devon</t>
  </si>
  <si>
    <t>Hawkchurch (from Dorset, 1896) Phillyholme tything</t>
  </si>
  <si>
    <t>Hawkchurch (from Dorset, 1896) Wyldecourt tything</t>
  </si>
  <si>
    <t>Parishes - generally the most local level at which data were collected</t>
  </si>
  <si>
    <t>Parish (or part of parish)</t>
  </si>
  <si>
    <t>Growth Potential Index (calculated)</t>
  </si>
  <si>
    <t>GPI</t>
  </si>
  <si>
    <t>Employment as % of all males over 20 years old (calculated)</t>
  </si>
  <si>
    <t>Employment summary (calculated)</t>
  </si>
  <si>
    <t>Burlescombe</t>
  </si>
  <si>
    <t>Hennock</t>
  </si>
  <si>
    <t>Yarnscombe</t>
  </si>
  <si>
    <t>Four Dorset parishes</t>
  </si>
  <si>
    <t>Four Dorset parishes, later in Devon</t>
  </si>
  <si>
    <t>Grand total</t>
  </si>
  <si>
    <t>Devon Totals (1831 parishes)</t>
  </si>
  <si>
    <t>Compton Gifford (linked to Plymouth Charles the Martyr)</t>
  </si>
  <si>
    <t>Dartmoor Forest (linked to Lydford)</t>
  </si>
  <si>
    <t>Crediton Town</t>
  </si>
  <si>
    <t>Haccombe (linked to Combeinteignhead)</t>
  </si>
  <si>
    <t>Agricultural labourers</t>
  </si>
  <si>
    <t>Craft and retail trade workers</t>
  </si>
  <si>
    <t>Professionals, entrepreneurs etc</t>
  </si>
  <si>
    <t>Non-agricultural labourers</t>
  </si>
  <si>
    <t>Others (incl retired, sick etc)</t>
  </si>
  <si>
    <t>Industrial workers</t>
  </si>
  <si>
    <t>Farmers who employed labourers</t>
  </si>
  <si>
    <t>Farmers who did not employ labourers</t>
  </si>
  <si>
    <t>GPI weighting factors (value to local economy compared to an agricultural labourer)</t>
  </si>
  <si>
    <t>Selected data from 1831 census returns</t>
  </si>
  <si>
    <t>Large</t>
  </si>
  <si>
    <t>Medium</t>
  </si>
  <si>
    <t>'Cornish' parishes</t>
  </si>
  <si>
    <t>Devon total</t>
  </si>
  <si>
    <t>Deaneries have changed over time. The ones used here are the same as those used by the Devon FHS in its 'Deanery' CDs.</t>
  </si>
  <si>
    <t>Parishes, by type</t>
  </si>
  <si>
    <t>Exeter and immediate surrounds</t>
  </si>
  <si>
    <t>Plymouth and Stoke Damerel</t>
  </si>
  <si>
    <t>Devon outside the two main cities</t>
  </si>
  <si>
    <t>All market towns</t>
  </si>
  <si>
    <t>Market towns with continuing markets</t>
  </si>
  <si>
    <t>Former market towns</t>
  </si>
  <si>
    <t>Small villages and hamlets (under 1,000 inhabitants)</t>
  </si>
  <si>
    <t>User-defined Parish or Group of Parishes 1</t>
  </si>
  <si>
    <t>User-defined Parish or Group of Parishes 2</t>
  </si>
  <si>
    <t>User-defined Parish or Group of Parishes 3</t>
  </si>
  <si>
    <t>User-defined Parish or Group of Parishes 4</t>
  </si>
  <si>
    <t>User-defined Parish or Group of Parishes 5</t>
  </si>
  <si>
    <t>INTERMEDIATE WORKING SUB-TOTALS</t>
  </si>
  <si>
    <t>Market towns with continuing markets (single parishes)</t>
  </si>
  <si>
    <t>Market towns with continuing markets (multiple parishes)</t>
  </si>
  <si>
    <t>Devon - whole county (1831 parishes)</t>
  </si>
  <si>
    <t>Profess-ionals etc</t>
  </si>
  <si>
    <t>Other larger settlements (over 1,500 inhabitants)</t>
  </si>
  <si>
    <t>Other medium settlements (1,000 to 1,499 inhabitants)</t>
  </si>
  <si>
    <t>Modern Districts</t>
  </si>
  <si>
    <t>Parishes no longer in Devon</t>
  </si>
  <si>
    <t>NB: Those data sets marked as 'n/a' are not available for parishes which were not in Devon in 1801, so the equivalent totals for East Devon and Devon are also slightly lower than they should be.</t>
  </si>
  <si>
    <t>Deaneries</t>
  </si>
  <si>
    <t>Devon (1831 parishes only)</t>
  </si>
  <si>
    <t>Devon (present parishes only: sum of above Districts)</t>
  </si>
  <si>
    <t>Devon (including both new and former parishes)</t>
  </si>
  <si>
    <t>Post-1831 (new) parishes only</t>
  </si>
  <si>
    <t>East Devon (incl post-1831 parishes)</t>
  </si>
  <si>
    <t>Non-agric employment</t>
  </si>
  <si>
    <t>Dotton</t>
  </si>
  <si>
    <t>Bicton (excl Dotton)</t>
  </si>
  <si>
    <t>Whitrey</t>
  </si>
  <si>
    <t>Willand</t>
  </si>
  <si>
    <t>Males &gt;20 'weighting'</t>
  </si>
  <si>
    <t>Popn balance</t>
  </si>
  <si>
    <t>`</t>
  </si>
  <si>
    <t>Original order</t>
  </si>
  <si>
    <t>Category</t>
  </si>
  <si>
    <t>Description (as per collated census returns)</t>
  </si>
  <si>
    <t>Other places</t>
  </si>
  <si>
    <t>Devon</t>
  </si>
  <si>
    <t>% of total</t>
  </si>
  <si>
    <t>Miscellaneous</t>
  </si>
  <si>
    <t>Auctioneer or Appraiser, Sheriff's Broker</t>
  </si>
  <si>
    <t>Food and drink</t>
  </si>
  <si>
    <t>Baker, Gingerbread, Fancy</t>
  </si>
  <si>
    <t>Urban shop</t>
  </si>
  <si>
    <t>Barber or Hair-dresser, Hair-dealer</t>
  </si>
  <si>
    <t>Traditional craft</t>
  </si>
  <si>
    <t>Basket-maker</t>
  </si>
  <si>
    <t>Heavy industry</t>
  </si>
  <si>
    <t>Bellfounder</t>
  </si>
  <si>
    <t>Specialist craft</t>
  </si>
  <si>
    <t>Blacking-maker</t>
  </si>
  <si>
    <t>Blacksmith, Horse-shoes</t>
  </si>
  <si>
    <t>Wool and cloth</t>
  </si>
  <si>
    <t>Bleacher</t>
  </si>
  <si>
    <t>Blockmaker</t>
  </si>
  <si>
    <t>Boat-builder, Ship-wright</t>
  </si>
  <si>
    <t>Bookseller or Vendor</t>
  </si>
  <si>
    <t>Bookbinder</t>
  </si>
  <si>
    <t>Brewer</t>
  </si>
  <si>
    <t>Broker</t>
  </si>
  <si>
    <t>Brass-worker, Tinker</t>
  </si>
  <si>
    <t>Brush-maker</t>
  </si>
  <si>
    <t>Building</t>
  </si>
  <si>
    <t>Builder</t>
  </si>
  <si>
    <t>Land-jobber</t>
  </si>
  <si>
    <t>Bricklayer</t>
  </si>
  <si>
    <t>Brickmaker</t>
  </si>
  <si>
    <t>Lime Burner</t>
  </si>
  <si>
    <t>Plasterer</t>
  </si>
  <si>
    <t>Slater</t>
  </si>
  <si>
    <t>Mason or Waller</t>
  </si>
  <si>
    <t>House-painter</t>
  </si>
  <si>
    <t>Butcher, Flesher</t>
  </si>
  <si>
    <t>Carpenter</t>
  </si>
  <si>
    <t>Cabinet-maker</t>
  </si>
  <si>
    <t>Wheelwright</t>
  </si>
  <si>
    <t>Sawyer</t>
  </si>
  <si>
    <t>Carrier, Carter</t>
  </si>
  <si>
    <t>Carver and Gilder</t>
  </si>
  <si>
    <t>Cattle-dealer</t>
  </si>
  <si>
    <t>Caulker</t>
  </si>
  <si>
    <t>Chain-maker</t>
  </si>
  <si>
    <t>Chair-maker</t>
  </si>
  <si>
    <t>Cheesemonger</t>
  </si>
  <si>
    <t>Chemist and Druggist</t>
  </si>
  <si>
    <t>Clock and Watchmaker</t>
  </si>
  <si>
    <t>Clothier</t>
  </si>
  <si>
    <t>Linen-draper, Haberdasher</t>
  </si>
  <si>
    <t>Silk Mercer, or Dealer</t>
  </si>
  <si>
    <t>Coachmaker</t>
  </si>
  <si>
    <t>Coach-owner, Driver, Grooms etc</t>
  </si>
  <si>
    <t>Coal-merchant, Fuel</t>
  </si>
  <si>
    <t>Comb-maker</t>
  </si>
  <si>
    <t>Cooper</t>
  </si>
  <si>
    <t>Copperplate printer, Engraver</t>
  </si>
  <si>
    <t>Cork-cutter</t>
  </si>
  <si>
    <t>Corn-dealer</t>
  </si>
  <si>
    <t>Currier</t>
  </si>
  <si>
    <t>Cutler</t>
  </si>
  <si>
    <t>Dyer</t>
  </si>
  <si>
    <t>Drysalter, Colouring Materials</t>
  </si>
  <si>
    <t>Earthenware, China Pottery</t>
  </si>
  <si>
    <t>Eatinghouse-keeper</t>
  </si>
  <si>
    <t>Farrier, Cow-doctor, Cattle-doctor</t>
  </si>
  <si>
    <t>Feather-dresser</t>
  </si>
  <si>
    <t>Fellmonger</t>
  </si>
  <si>
    <t>Fish-dealer</t>
  </si>
  <si>
    <t>Fish-hook-maker</t>
  </si>
  <si>
    <t>Flax-dresser</t>
  </si>
  <si>
    <t>Fruiterer</t>
  </si>
  <si>
    <t>Fuller</t>
  </si>
  <si>
    <t>Furrier</t>
  </si>
  <si>
    <t>Glass-cutter</t>
  </si>
  <si>
    <t>Glazier, Plumber</t>
  </si>
  <si>
    <t>Glover</t>
  </si>
  <si>
    <t>Granite-mason</t>
  </si>
  <si>
    <t>Grocer, Green-grocer</t>
  </si>
  <si>
    <t>Gun-maker</t>
  </si>
  <si>
    <t>Harness-maker, Collar-maker</t>
  </si>
  <si>
    <t>Hatter and Hosier</t>
  </si>
  <si>
    <t>Horner</t>
  </si>
  <si>
    <t>Horse-dealer, Stable, Hackney-coach or Fly-keeper</t>
  </si>
  <si>
    <t>Huckster, Hawker, Pedlar, Duffer</t>
  </si>
  <si>
    <t>Hurdle-maker</t>
  </si>
  <si>
    <t>Ironfounder</t>
  </si>
  <si>
    <t>Ironmonger</t>
  </si>
  <si>
    <t>Jeweller</t>
  </si>
  <si>
    <t>Lace-dealer</t>
  </si>
  <si>
    <t>Last-maker</t>
  </si>
  <si>
    <t>Lath-render</t>
  </si>
  <si>
    <t>Maltster</t>
  </si>
  <si>
    <t>Marble-cutter, Statuary</t>
  </si>
  <si>
    <t>Milkman, Cowkeeper</t>
  </si>
  <si>
    <t>Miller</t>
  </si>
  <si>
    <t>Millwright</t>
  </si>
  <si>
    <t>Mold-maker</t>
  </si>
  <si>
    <t>Music-seller</t>
  </si>
  <si>
    <t>Musical Instrument-maker</t>
  </si>
  <si>
    <t>Nightman, Scavenger</t>
  </si>
  <si>
    <t>Old Clothers dealer, Ragdealer</t>
  </si>
  <si>
    <t>Optician</t>
  </si>
  <si>
    <t>Organ-builder</t>
  </si>
  <si>
    <t>Paper-maker</t>
  </si>
  <si>
    <t>Pastrycook, Confectioner</t>
  </si>
  <si>
    <t>Patten-maker</t>
  </si>
  <si>
    <t>Pawnbroker</t>
  </si>
  <si>
    <t>Pipe-maker</t>
  </si>
  <si>
    <t>Poulterer</t>
  </si>
  <si>
    <t>Presser</t>
  </si>
  <si>
    <t>Printer</t>
  </si>
  <si>
    <t>Printseller</t>
  </si>
  <si>
    <t>Publican, Hotel or Innkeeper, Retailer of Beer</t>
  </si>
  <si>
    <t>Quill-dresser</t>
  </si>
  <si>
    <t>Rope-maker</t>
  </si>
  <si>
    <t>Sack-maker</t>
  </si>
  <si>
    <t>Saddler</t>
  </si>
  <si>
    <t>Sail-maker</t>
  </si>
  <si>
    <t>Salesman</t>
  </si>
  <si>
    <t>Shoe and Boot-maker, or Mender</t>
  </si>
  <si>
    <t>Shopkeeper (sundry articles, e.g. village shop)</t>
  </si>
  <si>
    <t>Sieve-maker</t>
  </si>
  <si>
    <t>Silversmith</t>
  </si>
  <si>
    <t>Sleigh-maker</t>
  </si>
  <si>
    <t>Soot and Chimney Sweeper</t>
  </si>
  <si>
    <t>Spirit-merchant, Spirit Shop</t>
  </si>
  <si>
    <t>Stationer</t>
  </si>
  <si>
    <t>Stay-maker</t>
  </si>
  <si>
    <t>Stockbroker</t>
  </si>
  <si>
    <t>Straw-plat and Bonnets</t>
  </si>
  <si>
    <t>Tailor, Breeches-maker</t>
  </si>
  <si>
    <t>Tallow-chandler, Wax-chandler</t>
  </si>
  <si>
    <t>Tanner</t>
  </si>
  <si>
    <t>Tea-dealer</t>
  </si>
  <si>
    <t>Timber-dealer</t>
  </si>
  <si>
    <t>Tinman</t>
  </si>
  <si>
    <t>Tobacconist</t>
  </si>
  <si>
    <t>Toyman</t>
  </si>
  <si>
    <t>Tripeman</t>
  </si>
  <si>
    <t>Trunk-maker</t>
  </si>
  <si>
    <t>Tucker</t>
  </si>
  <si>
    <t>Turner</t>
  </si>
  <si>
    <t>Umbrella-maker</t>
  </si>
  <si>
    <t>Undertaker of Funerals</t>
  </si>
  <si>
    <t>Upholsterer</t>
  </si>
  <si>
    <t>Weaver</t>
  </si>
  <si>
    <t>Wharfinger</t>
  </si>
  <si>
    <t>Whitesmith</t>
  </si>
  <si>
    <t>Wine-dealer</t>
  </si>
  <si>
    <t>Wireworker</t>
  </si>
  <si>
    <t>Wool-comber</t>
  </si>
  <si>
    <t>Defective Specification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</si>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</sst>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i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1" xfId="0" applyFont="1" applyFill="1" applyBorder="1"/>
    <xf numFmtId="0" fontId="4" fillId="0" borderId="1" xfId="0" applyFont="1" applyFill="1" applyBorder="1"/>
    <xf numFmtId="0" fontId="2" fillId="0" borderId="1" xfId="0" applyFont="1" applyBorder="1"/>
    <xf numFmtId="0" fontId="0" fillId="0" borderId="0" xfId="0" applyFill="1"/>
    <xf numFmtId="0" fontId="2" fillId="0" borderId="0" xfId="0" applyFont="1" applyBorder="1"/>
    <xf numFmtId="0" fontId="2" fillId="0" borderId="0" xfId="0" applyFont="1"/>
    <xf numFmtId="0" fontId="3" fillId="3" borderId="1" xfId="0" applyFont="1" applyFill="1" applyBorder="1" applyAlignment="1" applyProtection="1">
      <alignment horizontal="center" textRotation="90" wrapText="1"/>
    </xf>
    <xf numFmtId="0" fontId="3" fillId="0" borderId="0" xfId="0" applyFont="1" applyFill="1" applyAlignment="1" applyProtection="1">
      <alignment wrapText="1"/>
    </xf>
    <xf numFmtId="3" fontId="2" fillId="0" borderId="1" xfId="0" applyNumberFormat="1" applyFont="1" applyFill="1" applyBorder="1" applyProtection="1"/>
    <xf numFmtId="0" fontId="2" fillId="0" borderId="0" xfId="0" applyFont="1" applyFill="1" applyProtection="1"/>
    <xf numFmtId="0" fontId="5" fillId="0" borderId="0" xfId="0" applyFont="1" applyFill="1" applyAlignment="1" applyProtection="1">
      <alignment vertical="top" wrapText="1"/>
    </xf>
    <xf numFmtId="0" fontId="5" fillId="4" borderId="0" xfId="0" applyFont="1" applyFill="1" applyAlignment="1" applyProtection="1">
      <alignment vertical="top" wrapText="1"/>
    </xf>
    <xf numFmtId="3" fontId="2" fillId="0" borderId="0" xfId="0" applyNumberFormat="1" applyFont="1" applyFill="1" applyBorder="1" applyProtection="1"/>
    <xf numFmtId="0" fontId="3" fillId="4" borderId="1" xfId="0" applyFont="1" applyFill="1" applyBorder="1" applyAlignment="1" applyProtection="1">
      <alignment horizontal="center" textRotation="90" wrapText="1"/>
    </xf>
    <xf numFmtId="0" fontId="3" fillId="5" borderId="1" xfId="0" applyFont="1" applyFill="1" applyBorder="1" applyAlignment="1" applyProtection="1">
      <alignment horizontal="center" textRotation="90" wrapText="1"/>
    </xf>
    <xf numFmtId="0" fontId="3" fillId="6" borderId="1" xfId="0" applyFont="1" applyFill="1" applyBorder="1" applyAlignment="1" applyProtection="1">
      <alignment horizontal="center" textRotation="90" wrapText="1"/>
    </xf>
    <xf numFmtId="9" fontId="2" fillId="0" borderId="1" xfId="0" applyNumberFormat="1" applyFont="1" applyFill="1" applyBorder="1" applyProtection="1"/>
    <xf numFmtId="0" fontId="3" fillId="7" borderId="1" xfId="0" applyFont="1" applyFill="1" applyBorder="1" applyAlignment="1" applyProtection="1">
      <alignment horizontal="center" textRotation="90" wrapText="1"/>
    </xf>
    <xf numFmtId="2" fontId="2" fillId="0" borderId="0" xfId="0" applyNumberFormat="1" applyFont="1" applyFill="1" applyProtection="1"/>
    <xf numFmtId="9" fontId="2" fillId="0" borderId="0" xfId="0" applyNumberFormat="1" applyFont="1" applyFill="1" applyProtection="1"/>
    <xf numFmtId="2" fontId="2" fillId="0" borderId="1" xfId="0" applyNumberFormat="1" applyFont="1" applyFill="1" applyBorder="1" applyProtection="1"/>
    <xf numFmtId="3" fontId="2" fillId="0" borderId="1" xfId="0" applyNumberFormat="1" applyFont="1" applyFill="1" applyBorder="1" applyAlignment="1" applyProtection="1">
      <alignment vertical="center" wrapText="1"/>
    </xf>
    <xf numFmtId="3" fontId="2" fillId="0" borderId="1" xfId="0" applyNumberFormat="1" applyFont="1" applyBorder="1" applyAlignment="1" applyProtection="1">
      <alignment vertical="center" wrapText="1"/>
    </xf>
    <xf numFmtId="3" fontId="2" fillId="0" borderId="2" xfId="0" applyNumberFormat="1" applyFont="1" applyBorder="1" applyAlignment="1" applyProtection="1">
      <alignment vertical="center" wrapText="1"/>
    </xf>
    <xf numFmtId="3" fontId="2" fillId="2" borderId="1" xfId="0" applyNumberFormat="1" applyFont="1" applyFill="1" applyBorder="1" applyAlignment="1" applyProtection="1">
      <alignment vertical="center" wrapText="1"/>
    </xf>
    <xf numFmtId="0" fontId="3" fillId="0" borderId="0" xfId="0" applyFont="1" applyFill="1" applyAlignment="1">
      <alignment vertical="center"/>
    </xf>
    <xf numFmtId="0" fontId="0" fillId="0" borderId="0" xfId="0" applyBorder="1"/>
    <xf numFmtId="9" fontId="2" fillId="0" borderId="0" xfId="0" applyNumberFormat="1" applyFont="1" applyFill="1" applyBorder="1" applyProtection="1"/>
    <xf numFmtId="2" fontId="2" fillId="0" borderId="0" xfId="0" applyNumberFormat="1" applyFont="1" applyFill="1" applyBorder="1" applyProtection="1"/>
    <xf numFmtId="3" fontId="2" fillId="0" borderId="3" xfId="0" applyNumberFormat="1" applyFont="1" applyFill="1" applyBorder="1" applyProtection="1"/>
    <xf numFmtId="9" fontId="2" fillId="0" borderId="3" xfId="0" applyNumberFormat="1" applyFont="1" applyFill="1" applyBorder="1" applyProtection="1"/>
    <xf numFmtId="0" fontId="2" fillId="0" borderId="0" xfId="0" applyFont="1" applyFill="1" applyBorder="1" applyProtection="1"/>
    <xf numFmtId="0" fontId="2" fillId="8" borderId="1" xfId="0" applyFont="1" applyFill="1" applyBorder="1" applyAlignment="1" applyProtection="1">
      <alignment horizontal="center" vertical="center"/>
    </xf>
    <xf numFmtId="0" fontId="4" fillId="0" borderId="3" xfId="0" applyFont="1" applyFill="1" applyBorder="1"/>
    <xf numFmtId="2" fontId="3" fillId="9" borderId="1" xfId="0" applyNumberFormat="1" applyFont="1" applyFill="1" applyBorder="1" applyAlignment="1" applyProtection="1">
      <alignment horizontal="center" textRotation="90" wrapText="1"/>
    </xf>
    <xf numFmtId="9" fontId="3" fillId="9" borderId="1" xfId="0" applyNumberFormat="1" applyFont="1" applyFill="1" applyBorder="1" applyAlignment="1" applyProtection="1">
      <alignment horizontal="center" textRotation="90" wrapText="1"/>
    </xf>
    <xf numFmtId="2" fontId="0" fillId="0" borderId="0" xfId="0" applyNumberFormat="1" applyFill="1"/>
    <xf numFmtId="0" fontId="2" fillId="0" borderId="1" xfId="0" quotePrefix="1" applyFont="1" applyFill="1" applyBorder="1"/>
    <xf numFmtId="3" fontId="0" fillId="0" borderId="0" xfId="0" applyNumberFormat="1"/>
    <xf numFmtId="0" fontId="2" fillId="0" borderId="0" xfId="0" applyFont="1" applyFill="1" applyBorder="1"/>
    <xf numFmtId="0" fontId="2" fillId="0" borderId="0" xfId="0" applyFont="1" applyFill="1"/>
    <xf numFmtId="3" fontId="0" fillId="0" borderId="1" xfId="0" applyNumberFormat="1" applyBorder="1"/>
    <xf numFmtId="0" fontId="2" fillId="0" borderId="1" xfId="0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3" xfId="0" applyFont="1" applyFill="1" applyBorder="1" applyAlignment="1" applyProtection="1">
      <alignment vertical="center"/>
    </xf>
    <xf numFmtId="0" fontId="0" fillId="0" borderId="0" xfId="0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9" fontId="0" fillId="0" borderId="1" xfId="0" applyNumberFormat="1" applyBorder="1"/>
    <xf numFmtId="0" fontId="3" fillId="10" borderId="1" xfId="0" applyFont="1" applyFill="1" applyBorder="1" applyAlignment="1" applyProtection="1">
      <alignment horizontal="center" textRotation="90" wrapText="1"/>
    </xf>
    <xf numFmtId="0" fontId="5" fillId="10" borderId="0" xfId="0" applyFont="1" applyFill="1" applyAlignment="1" applyProtection="1">
      <alignment horizontal="center" vertical="top" wrapText="1"/>
    </xf>
    <xf numFmtId="9" fontId="2" fillId="0" borderId="1" xfId="0" applyNumberFormat="1" applyFont="1" applyFill="1" applyBorder="1" applyAlignment="1" applyProtection="1">
      <alignment vertical="center"/>
    </xf>
    <xf numFmtId="2" fontId="2" fillId="0" borderId="1" xfId="0" applyNumberFormat="1" applyFont="1" applyFill="1" applyBorder="1" applyAlignment="1" applyProtection="1">
      <alignment vertical="center"/>
    </xf>
    <xf numFmtId="0" fontId="2" fillId="0" borderId="0" xfId="0" applyFont="1" applyFill="1" applyAlignment="1" applyProtection="1">
      <alignment vertical="center"/>
    </xf>
    <xf numFmtId="2" fontId="2" fillId="2" borderId="1" xfId="0" applyNumberFormat="1" applyFont="1" applyFill="1" applyBorder="1" applyAlignment="1" applyProtection="1">
      <alignment vertical="center"/>
    </xf>
    <xf numFmtId="3" fontId="2" fillId="0" borderId="1" xfId="0" applyNumberFormat="1" applyFont="1" applyFill="1" applyBorder="1" applyAlignment="1" applyProtection="1">
      <alignment vertical="center"/>
    </xf>
    <xf numFmtId="3" fontId="2" fillId="0" borderId="0" xfId="0" applyNumberFormat="1" applyFont="1" applyFill="1" applyBorder="1" applyAlignment="1" applyProtection="1">
      <alignment vertical="center"/>
    </xf>
    <xf numFmtId="2" fontId="2" fillId="0" borderId="0" xfId="0" applyNumberFormat="1" applyFont="1" applyFill="1" applyAlignment="1" applyProtection="1">
      <alignment vertical="center"/>
    </xf>
    <xf numFmtId="9" fontId="2" fillId="0" borderId="0" xfId="0" applyNumberFormat="1" applyFont="1" applyFill="1" applyAlignment="1" applyProtection="1">
      <alignment vertical="center"/>
    </xf>
    <xf numFmtId="0" fontId="2" fillId="0" borderId="0" xfId="0" applyFont="1" applyFill="1" applyBorder="1" applyAlignment="1" applyProtection="1">
      <alignment horizontal="right" vertical="center"/>
    </xf>
    <xf numFmtId="0" fontId="2" fillId="0" borderId="0" xfId="0" applyFont="1" applyFill="1" applyAlignment="1" applyProtection="1">
      <alignment horizontal="right" vertical="center"/>
    </xf>
    <xf numFmtId="3" fontId="3" fillId="3" borderId="1" xfId="0" applyNumberFormat="1" applyFont="1" applyFill="1" applyBorder="1" applyAlignment="1" applyProtection="1">
      <alignment horizontal="center" textRotation="90" wrapText="1"/>
    </xf>
    <xf numFmtId="3" fontId="2" fillId="0" borderId="2" xfId="0" applyNumberFormat="1" applyFont="1" applyFill="1" applyBorder="1" applyAlignment="1" applyProtection="1">
      <alignment vertical="center"/>
    </xf>
    <xf numFmtId="3" fontId="2" fillId="0" borderId="0" xfId="0" applyNumberFormat="1" applyFont="1" applyFill="1" applyAlignment="1" applyProtection="1">
      <alignment vertical="center"/>
    </xf>
    <xf numFmtId="3" fontId="2" fillId="0" borderId="0" xfId="0" applyNumberFormat="1" applyFont="1" applyFill="1" applyProtection="1"/>
    <xf numFmtId="3" fontId="2" fillId="2" borderId="1" xfId="0" applyNumberFormat="1" applyFont="1" applyFill="1" applyBorder="1" applyAlignment="1" applyProtection="1">
      <alignment vertical="center"/>
    </xf>
    <xf numFmtId="0" fontId="0" fillId="0" borderId="1" xfId="0" applyBorder="1"/>
    <xf numFmtId="10" fontId="0" fillId="0" borderId="1" xfId="0" applyNumberFormat="1" applyBorder="1"/>
    <xf numFmtId="0" fontId="6" fillId="0" borderId="1" xfId="0" applyFont="1" applyBorder="1"/>
    <xf numFmtId="0" fontId="5" fillId="5" borderId="0" xfId="0" applyFont="1" applyFill="1" applyAlignment="1" applyProtection="1">
      <alignment horizontal="center" vertical="top" wrapText="1"/>
    </xf>
    <xf numFmtId="0" fontId="5" fillId="3" borderId="0" xfId="0" applyFont="1" applyFill="1" applyAlignment="1" applyProtection="1">
      <alignment horizontal="center" vertical="top" wrapText="1"/>
    </xf>
    <xf numFmtId="0" fontId="5" fillId="6" borderId="0" xfId="0" applyFont="1" applyFill="1" applyAlignment="1" applyProtection="1">
      <alignment horizontal="center" vertical="top" wrapText="1"/>
    </xf>
    <xf numFmtId="0" fontId="5" fillId="7" borderId="0" xfId="0" applyFont="1" applyFill="1" applyAlignment="1" applyProtection="1">
      <alignment horizontal="center" vertical="top" wrapText="1"/>
    </xf>
    <xf numFmtId="2" fontId="5" fillId="9" borderId="0" xfId="0" applyNumberFormat="1" applyFont="1" applyFill="1" applyAlignment="1" applyProtection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540"/>
  <sheetViews>
    <sheetView tabSelected="1" zoomScaleNormal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AP16" sqref="AP16"/>
    </sheetView>
  </sheetViews>
  <sheetFormatPr defaultRowHeight="15" customHeight="1" x14ac:dyDescent="0.2"/>
  <cols>
    <col min="1" max="1" width="53.7109375" style="10" customWidth="1"/>
    <col min="2" max="2" width="12.140625" style="10" customWidth="1"/>
    <col min="3" max="3" width="23.85546875" style="10" customWidth="1"/>
    <col min="4" max="5" width="10.140625" style="10" customWidth="1"/>
    <col min="6" max="6" width="10.5703125" style="10" customWidth="1"/>
    <col min="7" max="7" width="12" style="10" bestFit="1" customWidth="1"/>
    <col min="8" max="8" width="20.7109375" style="10" customWidth="1"/>
    <col min="9" max="9" width="10.140625" style="10" customWidth="1"/>
    <col min="10" max="10" width="15.7109375" style="10" customWidth="1"/>
    <col min="11" max="11" width="10.140625" style="10" customWidth="1"/>
    <col min="12" max="13" width="9.7109375" style="67" customWidth="1"/>
    <col min="14" max="15" width="10.140625" style="10" customWidth="1"/>
    <col min="16" max="24" width="9.7109375" style="67" customWidth="1"/>
    <col min="25" max="38" width="9.7109375" style="10" customWidth="1"/>
    <col min="39" max="39" width="9.140625" style="19"/>
    <col min="40" max="40" width="9.140625" style="20"/>
    <col min="41" max="47" width="9.140625" style="10"/>
    <col min="49" max="16384" width="9.140625" style="10"/>
  </cols>
  <sheetData>
    <row r="1" spans="1:48" s="11" customFormat="1" ht="25.5" customHeight="1" x14ac:dyDescent="0.2">
      <c r="A1" s="12" t="s">
        <v>558</v>
      </c>
      <c r="B1" s="72" t="s">
        <v>475</v>
      </c>
      <c r="C1" s="72"/>
      <c r="D1" s="72"/>
      <c r="E1" s="72"/>
      <c r="F1" s="72"/>
      <c r="G1" s="72"/>
      <c r="H1" s="72"/>
      <c r="I1" s="72"/>
      <c r="J1" s="72"/>
      <c r="K1" s="72"/>
      <c r="L1" s="73" t="s">
        <v>584</v>
      </c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4" t="s">
        <v>562</v>
      </c>
      <c r="Z1" s="74"/>
      <c r="AA1" s="74"/>
      <c r="AB1" s="74"/>
      <c r="AC1" s="74"/>
      <c r="AD1" s="74"/>
      <c r="AE1" s="74"/>
      <c r="AF1" s="74"/>
      <c r="AG1" s="74"/>
      <c r="AH1" s="53" t="s">
        <v>625</v>
      </c>
      <c r="AI1" s="75" t="s">
        <v>563</v>
      </c>
      <c r="AJ1" s="75"/>
      <c r="AK1" s="75"/>
      <c r="AL1" s="75"/>
      <c r="AM1" s="76" t="s">
        <v>560</v>
      </c>
      <c r="AN1" s="76"/>
    </row>
    <row r="3" spans="1:48" s="8" customFormat="1" ht="66.75" customHeight="1" x14ac:dyDescent="0.2">
      <c r="A3" s="14" t="s">
        <v>559</v>
      </c>
      <c r="B3" s="15" t="s">
        <v>467</v>
      </c>
      <c r="C3" s="15" t="s">
        <v>108</v>
      </c>
      <c r="D3" s="15" t="s">
        <v>468</v>
      </c>
      <c r="E3" s="15" t="s">
        <v>529</v>
      </c>
      <c r="F3" s="15" t="s">
        <v>415</v>
      </c>
      <c r="G3" s="15" t="s">
        <v>449</v>
      </c>
      <c r="H3" s="15" t="s">
        <v>434</v>
      </c>
      <c r="I3" s="15" t="s">
        <v>469</v>
      </c>
      <c r="J3" s="15" t="s">
        <v>516</v>
      </c>
      <c r="K3" s="15" t="s">
        <v>517</v>
      </c>
      <c r="L3" s="64" t="s">
        <v>518</v>
      </c>
      <c r="M3" s="64" t="s">
        <v>436</v>
      </c>
      <c r="N3" s="7" t="s">
        <v>479</v>
      </c>
      <c r="O3" s="7" t="s">
        <v>530</v>
      </c>
      <c r="P3" s="64" t="s">
        <v>521</v>
      </c>
      <c r="Q3" s="64" t="s">
        <v>522</v>
      </c>
      <c r="R3" s="64" t="s">
        <v>523</v>
      </c>
      <c r="S3" s="64" t="s">
        <v>524</v>
      </c>
      <c r="T3" s="64" t="s">
        <v>525</v>
      </c>
      <c r="U3" s="64" t="s">
        <v>607</v>
      </c>
      <c r="V3" s="64" t="s">
        <v>526</v>
      </c>
      <c r="W3" s="64" t="s">
        <v>527</v>
      </c>
      <c r="X3" s="64" t="s">
        <v>528</v>
      </c>
      <c r="Y3" s="16" t="s">
        <v>521</v>
      </c>
      <c r="Z3" s="16" t="s">
        <v>522</v>
      </c>
      <c r="AA3" s="16" t="s">
        <v>523</v>
      </c>
      <c r="AB3" s="16" t="s">
        <v>524</v>
      </c>
      <c r="AC3" s="16" t="s">
        <v>525</v>
      </c>
      <c r="AD3" s="16" t="s">
        <v>607</v>
      </c>
      <c r="AE3" s="16" t="s">
        <v>526</v>
      </c>
      <c r="AF3" s="16" t="s">
        <v>527</v>
      </c>
      <c r="AG3" s="16" t="s">
        <v>528</v>
      </c>
      <c r="AH3" s="52" t="s">
        <v>624</v>
      </c>
      <c r="AI3" s="18" t="s">
        <v>554</v>
      </c>
      <c r="AJ3" s="18" t="s">
        <v>619</v>
      </c>
      <c r="AK3" s="18" t="s">
        <v>607</v>
      </c>
      <c r="AL3" s="18" t="s">
        <v>527</v>
      </c>
      <c r="AM3" s="35" t="s">
        <v>561</v>
      </c>
      <c r="AN3" s="36" t="s">
        <v>555</v>
      </c>
    </row>
    <row r="4" spans="1:48" s="56" customFormat="1" ht="15" customHeight="1" x14ac:dyDescent="0.2">
      <c r="A4" s="43" t="s">
        <v>126</v>
      </c>
      <c r="B4" s="43"/>
      <c r="C4" s="43" t="s">
        <v>116</v>
      </c>
      <c r="D4" s="43">
        <v>3</v>
      </c>
      <c r="E4" s="43">
        <v>1</v>
      </c>
      <c r="F4" s="43"/>
      <c r="G4" s="43"/>
      <c r="H4" s="43" t="s">
        <v>137</v>
      </c>
      <c r="I4" s="43">
        <v>9</v>
      </c>
      <c r="J4" s="43" t="s">
        <v>502</v>
      </c>
      <c r="K4" s="43">
        <v>9</v>
      </c>
      <c r="L4" s="58">
        <v>13</v>
      </c>
      <c r="M4" s="58">
        <v>14</v>
      </c>
      <c r="N4" s="23">
        <v>77</v>
      </c>
      <c r="O4" s="22">
        <f>SUM(P4:X4)</f>
        <v>19</v>
      </c>
      <c r="P4" s="58">
        <v>2</v>
      </c>
      <c r="Q4" s="58">
        <v>0</v>
      </c>
      <c r="R4" s="58">
        <v>17</v>
      </c>
      <c r="S4" s="58">
        <v>0</v>
      </c>
      <c r="T4" s="58">
        <v>0</v>
      </c>
      <c r="U4" s="58">
        <v>0</v>
      </c>
      <c r="V4" s="58">
        <v>0</v>
      </c>
      <c r="W4" s="58">
        <v>0</v>
      </c>
      <c r="X4" s="58">
        <v>0</v>
      </c>
      <c r="Y4" s="54">
        <f>P4/$O4</f>
        <v>0.10526315789473684</v>
      </c>
      <c r="Z4" s="54">
        <f>Q4/$O4</f>
        <v>0</v>
      </c>
      <c r="AA4" s="54">
        <f>R4/$O4</f>
        <v>0.89473684210526316</v>
      </c>
      <c r="AB4" s="54">
        <f>S4/$O4</f>
        <v>0</v>
      </c>
      <c r="AC4" s="54">
        <f>T4/$O4</f>
        <v>0</v>
      </c>
      <c r="AD4" s="54">
        <f>U4/$O4</f>
        <v>0</v>
      </c>
      <c r="AE4" s="54">
        <f>V4/$O4</f>
        <v>0</v>
      </c>
      <c r="AF4" s="54">
        <f>W4/$O4</f>
        <v>0</v>
      </c>
      <c r="AG4" s="54">
        <f>X4/$O4</f>
        <v>0</v>
      </c>
      <c r="AH4" s="55">
        <f>(O4/N4)/($O$501/$N$501)</f>
        <v>1.0501433190006881</v>
      </c>
      <c r="AI4" s="54">
        <f>Y4+Z4+AA4</f>
        <v>1</v>
      </c>
      <c r="AJ4" s="54">
        <f>AB4+AC4+AE4+AG4</f>
        <v>0</v>
      </c>
      <c r="AK4" s="54">
        <f>AD4</f>
        <v>0</v>
      </c>
      <c r="AL4" s="54">
        <f>AF4</f>
        <v>0</v>
      </c>
      <c r="AM4" s="55">
        <f>($AP$6*R4+$AP$7*P4+$AP$8*Q4+$AP$9*S4+$AP$10*T4+$AP$11*U4+$AP$12*V4+$AP$13*W4+$AP$14*X4)/N4</f>
        <v>0.29870129870129869</v>
      </c>
      <c r="AN4" s="54">
        <f>AM4/AM$501</f>
        <v>0.61049455345491088</v>
      </c>
      <c r="AV4" s="44"/>
    </row>
    <row r="5" spans="1:48" s="56" customFormat="1" ht="15" customHeight="1" x14ac:dyDescent="0.2">
      <c r="A5" s="43" t="s">
        <v>254</v>
      </c>
      <c r="B5" s="43"/>
      <c r="C5" s="43" t="s">
        <v>122</v>
      </c>
      <c r="D5" s="43">
        <v>24</v>
      </c>
      <c r="E5" s="43">
        <v>1</v>
      </c>
      <c r="F5" s="43"/>
      <c r="G5" s="43"/>
      <c r="H5" s="43" t="s">
        <v>29</v>
      </c>
      <c r="I5" s="43">
        <v>8</v>
      </c>
      <c r="J5" s="43" t="s">
        <v>502</v>
      </c>
      <c r="K5" s="43">
        <v>9</v>
      </c>
      <c r="L5" s="58">
        <v>75</v>
      </c>
      <c r="M5" s="58">
        <v>76</v>
      </c>
      <c r="N5" s="23">
        <v>387</v>
      </c>
      <c r="O5" s="23">
        <f>SUM(P5:X5)</f>
        <v>87</v>
      </c>
      <c r="P5" s="58">
        <v>17</v>
      </c>
      <c r="Q5" s="58">
        <v>3</v>
      </c>
      <c r="R5" s="58">
        <v>37</v>
      </c>
      <c r="S5" s="58">
        <v>0</v>
      </c>
      <c r="T5" s="58">
        <v>11</v>
      </c>
      <c r="U5" s="58">
        <v>2</v>
      </c>
      <c r="V5" s="58">
        <v>10</v>
      </c>
      <c r="W5" s="58">
        <v>7</v>
      </c>
      <c r="X5" s="58">
        <v>0</v>
      </c>
      <c r="Y5" s="54">
        <f>P5/$O5</f>
        <v>0.19540229885057472</v>
      </c>
      <c r="Z5" s="54">
        <f>Q5/$O5</f>
        <v>3.4482758620689655E-2</v>
      </c>
      <c r="AA5" s="54">
        <f>R5/$O5</f>
        <v>0.42528735632183906</v>
      </c>
      <c r="AB5" s="54">
        <f>S5/$O5</f>
        <v>0</v>
      </c>
      <c r="AC5" s="54">
        <f>T5/$O5</f>
        <v>0.12643678160919541</v>
      </c>
      <c r="AD5" s="54">
        <f>U5/$O5</f>
        <v>2.2988505747126436E-2</v>
      </c>
      <c r="AE5" s="54">
        <f>V5/$O5</f>
        <v>0.11494252873563218</v>
      </c>
      <c r="AF5" s="54">
        <f>W5/$O5</f>
        <v>8.0459770114942528E-2</v>
      </c>
      <c r="AG5" s="54">
        <f>X5/$O5</f>
        <v>0</v>
      </c>
      <c r="AH5" s="55">
        <f>(O5/N5)/($O$501/$N$501)</f>
        <v>0.95674011886109211</v>
      </c>
      <c r="AI5" s="54">
        <f>Y5+Z5+AA5</f>
        <v>0.65517241379310343</v>
      </c>
      <c r="AJ5" s="54">
        <f>AB5+AC5+AE5+AG5</f>
        <v>0.2413793103448276</v>
      </c>
      <c r="AK5" s="54">
        <f>AD5</f>
        <v>2.2988505747126436E-2</v>
      </c>
      <c r="AL5" s="54">
        <f>AF5</f>
        <v>8.0459770114942528E-2</v>
      </c>
      <c r="AM5" s="55">
        <f>($AP$6*R5+$AP$7*P5+$AP$8*Q5+$AP$9*S5+$AP$10*T5+$AP$11*U5+$AP$12*V5+$AP$13*W5+$AP$14*X5)/N5</f>
        <v>0.41214470284237725</v>
      </c>
      <c r="AN5" s="54">
        <f>AM5/AM$501</f>
        <v>0.84235353985580141</v>
      </c>
      <c r="AP5" s="56" t="s">
        <v>583</v>
      </c>
      <c r="AV5" s="44"/>
    </row>
    <row r="6" spans="1:48" s="56" customFormat="1" ht="15" customHeight="1" x14ac:dyDescent="0.2">
      <c r="A6" s="43" t="s">
        <v>210</v>
      </c>
      <c r="B6" s="43"/>
      <c r="C6" s="43" t="s">
        <v>112</v>
      </c>
      <c r="D6" s="43">
        <v>17</v>
      </c>
      <c r="E6" s="43">
        <v>1</v>
      </c>
      <c r="F6" s="43"/>
      <c r="G6" s="43"/>
      <c r="H6" s="43" t="s">
        <v>72</v>
      </c>
      <c r="I6" s="43">
        <v>11</v>
      </c>
      <c r="J6" s="43" t="s">
        <v>110</v>
      </c>
      <c r="K6" s="43">
        <v>5</v>
      </c>
      <c r="L6" s="58">
        <v>93</v>
      </c>
      <c r="M6" s="58">
        <v>93</v>
      </c>
      <c r="N6" s="23">
        <v>442</v>
      </c>
      <c r="O6" s="23">
        <f>SUM(P6:X6)</f>
        <v>92</v>
      </c>
      <c r="P6" s="58">
        <v>12</v>
      </c>
      <c r="Q6" s="58">
        <v>7</v>
      </c>
      <c r="R6" s="58">
        <v>51</v>
      </c>
      <c r="S6" s="58">
        <v>0</v>
      </c>
      <c r="T6" s="58">
        <v>16</v>
      </c>
      <c r="U6" s="58">
        <v>6</v>
      </c>
      <c r="V6" s="58">
        <v>0</v>
      </c>
      <c r="W6" s="58">
        <v>0</v>
      </c>
      <c r="X6" s="58">
        <v>0</v>
      </c>
      <c r="Y6" s="54">
        <f>P6/$O6</f>
        <v>0.13043478260869565</v>
      </c>
      <c r="Z6" s="54">
        <f>Q6/$O6</f>
        <v>7.6086956521739135E-2</v>
      </c>
      <c r="AA6" s="54">
        <f>R6/$O6</f>
        <v>0.55434782608695654</v>
      </c>
      <c r="AB6" s="54">
        <f>S6/$O6</f>
        <v>0</v>
      </c>
      <c r="AC6" s="54">
        <f>T6/$O6</f>
        <v>0.17391304347826086</v>
      </c>
      <c r="AD6" s="54">
        <f>U6/$O6</f>
        <v>6.5217391304347824E-2</v>
      </c>
      <c r="AE6" s="54">
        <f>V6/$O6</f>
        <v>0</v>
      </c>
      <c r="AF6" s="54">
        <f>W6/$O6</f>
        <v>0</v>
      </c>
      <c r="AG6" s="54">
        <f>X6/$O6</f>
        <v>0</v>
      </c>
      <c r="AH6" s="55">
        <f>(O6/N6)/($O$501/$N$501)</f>
        <v>0.88583177801868007</v>
      </c>
      <c r="AI6" s="54">
        <f>Y6+Z6+AA6</f>
        <v>0.76086956521739135</v>
      </c>
      <c r="AJ6" s="54">
        <f>AB6+AC6+AE6+AG6</f>
        <v>0.17391304347826086</v>
      </c>
      <c r="AK6" s="54">
        <f>AD6</f>
        <v>6.5217391304347824E-2</v>
      </c>
      <c r="AL6" s="54">
        <f>AF6</f>
        <v>0</v>
      </c>
      <c r="AM6" s="55">
        <f>($AP$6*R6+$AP$7*P6+$AP$8*Q6+$AP$9*S6+$AP$10*T6+$AP$11*U6+$AP$12*V6+$AP$13*W6+$AP$14*X6)/N6</f>
        <v>0.42760180995475111</v>
      </c>
      <c r="AN6" s="54">
        <f>AM6/AM$501</f>
        <v>0.87394523277880365</v>
      </c>
      <c r="AP6" s="33">
        <v>1</v>
      </c>
      <c r="AQ6" s="56" t="s">
        <v>575</v>
      </c>
      <c r="AV6" s="44"/>
    </row>
    <row r="7" spans="1:48" s="56" customFormat="1" ht="15" customHeight="1" x14ac:dyDescent="0.2">
      <c r="A7" s="43" t="s">
        <v>62</v>
      </c>
      <c r="B7" s="43"/>
      <c r="C7" s="43" t="s">
        <v>115</v>
      </c>
      <c r="D7" s="43">
        <v>32</v>
      </c>
      <c r="E7" s="43">
        <v>1</v>
      </c>
      <c r="F7" s="43"/>
      <c r="G7" s="43" t="s">
        <v>586</v>
      </c>
      <c r="H7" s="43" t="s">
        <v>105</v>
      </c>
      <c r="I7" s="43">
        <v>12</v>
      </c>
      <c r="J7" s="43" t="s">
        <v>11</v>
      </c>
      <c r="K7" s="43">
        <v>1</v>
      </c>
      <c r="L7" s="58">
        <v>237</v>
      </c>
      <c r="M7" s="58">
        <v>258</v>
      </c>
      <c r="N7" s="23">
        <v>1236</v>
      </c>
      <c r="O7" s="23">
        <f>SUM(P7:X7)</f>
        <v>325</v>
      </c>
      <c r="P7" s="58">
        <v>25</v>
      </c>
      <c r="Q7" s="58">
        <v>17</v>
      </c>
      <c r="R7" s="58">
        <v>93</v>
      </c>
      <c r="S7" s="58">
        <v>0</v>
      </c>
      <c r="T7" s="58">
        <v>84</v>
      </c>
      <c r="U7" s="58">
        <v>44</v>
      </c>
      <c r="V7" s="58">
        <v>41</v>
      </c>
      <c r="W7" s="58">
        <v>13</v>
      </c>
      <c r="X7" s="58">
        <v>8</v>
      </c>
      <c r="Y7" s="54">
        <f>P7/$O7</f>
        <v>7.6923076923076927E-2</v>
      </c>
      <c r="Z7" s="54">
        <f>Q7/$O7</f>
        <v>5.2307692307692305E-2</v>
      </c>
      <c r="AA7" s="54">
        <f>R7/$O7</f>
        <v>0.28615384615384615</v>
      </c>
      <c r="AB7" s="54">
        <f>S7/$O7</f>
        <v>0</v>
      </c>
      <c r="AC7" s="54">
        <f>T7/$O7</f>
        <v>0.25846153846153846</v>
      </c>
      <c r="AD7" s="54">
        <f>U7/$O7</f>
        <v>0.13538461538461538</v>
      </c>
      <c r="AE7" s="54">
        <f>V7/$O7</f>
        <v>0.12615384615384614</v>
      </c>
      <c r="AF7" s="54">
        <f>W7/$O7</f>
        <v>0.04</v>
      </c>
      <c r="AG7" s="54">
        <f>X7/$O7</f>
        <v>2.4615384615384615E-2</v>
      </c>
      <c r="AH7" s="55">
        <f>(O7/N7)/($O$501/$N$501)</f>
        <v>1.1190528256682091</v>
      </c>
      <c r="AI7" s="54">
        <f>Y7+Z7+AA7</f>
        <v>0.41538461538461535</v>
      </c>
      <c r="AJ7" s="54">
        <f>AB7+AC7+AE7+AG7</f>
        <v>0.40923076923076918</v>
      </c>
      <c r="AK7" s="54">
        <f>AD7</f>
        <v>0.13538461538461538</v>
      </c>
      <c r="AL7" s="54">
        <f>AF7</f>
        <v>0.04</v>
      </c>
      <c r="AM7" s="55">
        <f>($AP$6*R7+$AP$7*P7+$AP$8*Q7+$AP$9*S7+$AP$10*T7+$AP$11*U7+$AP$12*V7+$AP$13*W7+$AP$14*X7)/N7</f>
        <v>0.68810679611650483</v>
      </c>
      <c r="AN7" s="54">
        <f>AM7/AM$501</f>
        <v>1.4063730323600652</v>
      </c>
      <c r="AP7" s="33">
        <v>3</v>
      </c>
      <c r="AQ7" s="56" t="s">
        <v>581</v>
      </c>
      <c r="AV7" s="44"/>
    </row>
    <row r="8" spans="1:48" s="56" customFormat="1" ht="15" customHeight="1" x14ac:dyDescent="0.2">
      <c r="A8" s="43" t="s">
        <v>373</v>
      </c>
      <c r="B8" s="43"/>
      <c r="C8" s="43" t="s">
        <v>326</v>
      </c>
      <c r="D8" s="43">
        <v>13</v>
      </c>
      <c r="E8" s="43">
        <v>1</v>
      </c>
      <c r="F8" s="43"/>
      <c r="G8" s="43"/>
      <c r="H8" s="43" t="s">
        <v>29</v>
      </c>
      <c r="I8" s="43">
        <v>8</v>
      </c>
      <c r="J8" s="43" t="s">
        <v>502</v>
      </c>
      <c r="K8" s="43">
        <v>9</v>
      </c>
      <c r="L8" s="58">
        <v>67</v>
      </c>
      <c r="M8" s="58">
        <v>67</v>
      </c>
      <c r="N8" s="23">
        <v>339</v>
      </c>
      <c r="O8" s="23">
        <f>SUM(P8:X8)</f>
        <v>83</v>
      </c>
      <c r="P8" s="58">
        <v>17</v>
      </c>
      <c r="Q8" s="58">
        <v>3</v>
      </c>
      <c r="R8" s="58">
        <v>38</v>
      </c>
      <c r="S8" s="58">
        <v>0</v>
      </c>
      <c r="T8" s="58">
        <v>9</v>
      </c>
      <c r="U8" s="58">
        <v>2</v>
      </c>
      <c r="V8" s="58">
        <v>11</v>
      </c>
      <c r="W8" s="58">
        <v>3</v>
      </c>
      <c r="X8" s="58">
        <v>0</v>
      </c>
      <c r="Y8" s="54">
        <f>P8/$O8</f>
        <v>0.20481927710843373</v>
      </c>
      <c r="Z8" s="54">
        <f>Q8/$O8</f>
        <v>3.614457831325301E-2</v>
      </c>
      <c r="AA8" s="54">
        <f>R8/$O8</f>
        <v>0.45783132530120479</v>
      </c>
      <c r="AB8" s="54">
        <f>S8/$O8</f>
        <v>0</v>
      </c>
      <c r="AC8" s="54">
        <f>T8/$O8</f>
        <v>0.10843373493975904</v>
      </c>
      <c r="AD8" s="54">
        <f>U8/$O8</f>
        <v>2.4096385542168676E-2</v>
      </c>
      <c r="AE8" s="54">
        <f>V8/$O8</f>
        <v>0.13253012048192772</v>
      </c>
      <c r="AF8" s="54">
        <f>W8/$O8</f>
        <v>3.614457831325301E-2</v>
      </c>
      <c r="AG8" s="54">
        <f>X8/$O8</f>
        <v>0</v>
      </c>
      <c r="AH8" s="55">
        <f>(O8/N8)/($O$501/$N$501)</f>
        <v>1.0419912982042228</v>
      </c>
      <c r="AI8" s="54">
        <f>Y8+Z8+AA8</f>
        <v>0.6987951807228916</v>
      </c>
      <c r="AJ8" s="54">
        <f>AB8+AC8+AE8+AG8</f>
        <v>0.24096385542168675</v>
      </c>
      <c r="AK8" s="54">
        <f>AD8</f>
        <v>2.4096385542168676E-2</v>
      </c>
      <c r="AL8" s="54">
        <f>AF8</f>
        <v>3.614457831325301E-2</v>
      </c>
      <c r="AM8" s="55">
        <f>($AP$6*R8+$AP$7*P8+$AP$8*Q8+$AP$9*S8+$AP$10*T8+$AP$11*U8+$AP$12*V8+$AP$13*W8+$AP$14*X8)/N8</f>
        <v>0.45132743362831856</v>
      </c>
      <c r="AN8" s="54">
        <f>AM8/AM$501</f>
        <v>0.92243636453152567</v>
      </c>
      <c r="AP8" s="33">
        <v>2</v>
      </c>
      <c r="AQ8" s="56" t="s">
        <v>582</v>
      </c>
      <c r="AV8" s="44"/>
    </row>
    <row r="9" spans="1:48" s="56" customFormat="1" ht="15" customHeight="1" x14ac:dyDescent="0.2">
      <c r="A9" s="43" t="s">
        <v>255</v>
      </c>
      <c r="B9" s="43"/>
      <c r="C9" s="43" t="s">
        <v>122</v>
      </c>
      <c r="D9" s="43">
        <v>24</v>
      </c>
      <c r="E9" s="43">
        <v>2</v>
      </c>
      <c r="F9" s="43"/>
      <c r="G9" s="43"/>
      <c r="H9" s="43" t="s">
        <v>29</v>
      </c>
      <c r="I9" s="43">
        <v>8</v>
      </c>
      <c r="J9" s="43" t="s">
        <v>502</v>
      </c>
      <c r="K9" s="43">
        <v>9</v>
      </c>
      <c r="L9" s="58">
        <v>85</v>
      </c>
      <c r="M9" s="58">
        <v>86</v>
      </c>
      <c r="N9" s="23">
        <v>486</v>
      </c>
      <c r="O9" s="23">
        <f>SUM(P9:X9)</f>
        <v>111</v>
      </c>
      <c r="P9" s="58">
        <v>8</v>
      </c>
      <c r="Q9" s="58">
        <v>6</v>
      </c>
      <c r="R9" s="58">
        <v>46</v>
      </c>
      <c r="S9" s="58">
        <v>0</v>
      </c>
      <c r="T9" s="58">
        <v>22</v>
      </c>
      <c r="U9" s="58">
        <v>3</v>
      </c>
      <c r="V9" s="58">
        <v>10</v>
      </c>
      <c r="W9" s="58">
        <v>16</v>
      </c>
      <c r="X9" s="58">
        <v>0</v>
      </c>
      <c r="Y9" s="54">
        <f>P9/$O9</f>
        <v>7.2072072072072071E-2</v>
      </c>
      <c r="Z9" s="54">
        <f>Q9/$O9</f>
        <v>5.4054054054054057E-2</v>
      </c>
      <c r="AA9" s="54">
        <f>R9/$O9</f>
        <v>0.4144144144144144</v>
      </c>
      <c r="AB9" s="54">
        <f>S9/$O9</f>
        <v>0</v>
      </c>
      <c r="AC9" s="54">
        <f>T9/$O9</f>
        <v>0.1981981981981982</v>
      </c>
      <c r="AD9" s="54">
        <f>U9/$O9</f>
        <v>2.7027027027027029E-2</v>
      </c>
      <c r="AE9" s="54">
        <f>V9/$O9</f>
        <v>9.0090090090090086E-2</v>
      </c>
      <c r="AF9" s="54">
        <f>W9/$O9</f>
        <v>0.14414414414414414</v>
      </c>
      <c r="AG9" s="54">
        <f>X9/$O9</f>
        <v>0</v>
      </c>
      <c r="AH9" s="55">
        <f>(O9/N9)/($O$501/$N$501)</f>
        <v>0.97201374783397021</v>
      </c>
      <c r="AI9" s="54">
        <f>Y9+Z9+AA9</f>
        <v>0.54054054054054057</v>
      </c>
      <c r="AJ9" s="54">
        <f>AB9+AC9+AE9+AG9</f>
        <v>0.28828828828828829</v>
      </c>
      <c r="AK9" s="54">
        <f>AD9</f>
        <v>2.7027027027027029E-2</v>
      </c>
      <c r="AL9" s="54">
        <f>AF9</f>
        <v>0.14414414414414414</v>
      </c>
      <c r="AM9" s="55">
        <f>($AP$6*R9+$AP$7*P9+$AP$8*Q9+$AP$9*S9+$AP$10*T9+$AP$11*U9+$AP$12*V9+$AP$13*W9+$AP$14*X9)/N9</f>
        <v>0.39506172839506171</v>
      </c>
      <c r="AN9" s="54">
        <f>AM9/AM$501</f>
        <v>0.80743885116097713</v>
      </c>
      <c r="AP9" s="33">
        <v>1.5</v>
      </c>
      <c r="AQ9" s="56" t="s">
        <v>580</v>
      </c>
      <c r="AV9" s="44"/>
    </row>
    <row r="10" spans="1:48" s="56" customFormat="1" ht="15" customHeight="1" x14ac:dyDescent="0.2">
      <c r="A10" s="43" t="s">
        <v>389</v>
      </c>
      <c r="B10" s="43"/>
      <c r="C10" s="43" t="s">
        <v>330</v>
      </c>
      <c r="D10" s="43">
        <v>25</v>
      </c>
      <c r="E10" s="43">
        <v>1</v>
      </c>
      <c r="F10" s="43"/>
      <c r="G10" s="43"/>
      <c r="H10" s="43" t="s">
        <v>330</v>
      </c>
      <c r="I10" s="43">
        <v>17</v>
      </c>
      <c r="J10" s="43" t="s">
        <v>503</v>
      </c>
      <c r="K10" s="43">
        <v>10</v>
      </c>
      <c r="L10" s="58">
        <v>39</v>
      </c>
      <c r="M10" s="58">
        <v>40</v>
      </c>
      <c r="N10" s="23">
        <v>235</v>
      </c>
      <c r="O10" s="23">
        <f>SUM(P10:X10)</f>
        <v>61</v>
      </c>
      <c r="P10" s="58">
        <v>13</v>
      </c>
      <c r="Q10" s="58">
        <v>7</v>
      </c>
      <c r="R10" s="58">
        <v>14</v>
      </c>
      <c r="S10" s="58">
        <v>0</v>
      </c>
      <c r="T10" s="58">
        <v>10</v>
      </c>
      <c r="U10" s="58">
        <v>4</v>
      </c>
      <c r="V10" s="58">
        <v>2</v>
      </c>
      <c r="W10" s="58">
        <v>4</v>
      </c>
      <c r="X10" s="58">
        <v>7</v>
      </c>
      <c r="Y10" s="54">
        <f>P10/$O10</f>
        <v>0.21311475409836064</v>
      </c>
      <c r="Z10" s="54">
        <f>Q10/$O10</f>
        <v>0.11475409836065574</v>
      </c>
      <c r="AA10" s="54">
        <f>R10/$O10</f>
        <v>0.22950819672131148</v>
      </c>
      <c r="AB10" s="54">
        <f>S10/$O10</f>
        <v>0</v>
      </c>
      <c r="AC10" s="54">
        <f>T10/$O10</f>
        <v>0.16393442622950818</v>
      </c>
      <c r="AD10" s="54">
        <f>U10/$O10</f>
        <v>6.5573770491803282E-2</v>
      </c>
      <c r="AE10" s="54">
        <f>V10/$O10</f>
        <v>3.2786885245901641E-2</v>
      </c>
      <c r="AF10" s="54">
        <f>W10/$O10</f>
        <v>6.5573770491803282E-2</v>
      </c>
      <c r="AG10" s="54">
        <f>X10/$O10</f>
        <v>0.11475409836065574</v>
      </c>
      <c r="AH10" s="55">
        <f>(O10/N10)/($O$501/$N$501)</f>
        <v>1.1047084365837025</v>
      </c>
      <c r="AI10" s="54">
        <f>Y10+Z10+AA10</f>
        <v>0.55737704918032782</v>
      </c>
      <c r="AJ10" s="54">
        <f>AB10+AC10+AE10+AG10</f>
        <v>0.31147540983606559</v>
      </c>
      <c r="AK10" s="54">
        <f>AD10</f>
        <v>6.5573770491803282E-2</v>
      </c>
      <c r="AL10" s="54">
        <f>AF10</f>
        <v>6.5573770491803282E-2</v>
      </c>
      <c r="AM10" s="55">
        <f>($AP$6*R10+$AP$7*P10+$AP$8*Q10+$AP$9*S10+$AP$10*T10+$AP$11*U10+$AP$12*V10+$AP$13*W10+$AP$14*X10)/N10</f>
        <v>0.60212765957446812</v>
      </c>
      <c r="AN10" s="54">
        <f>AM10/AM$501</f>
        <v>1.2306463288007368</v>
      </c>
      <c r="AP10" s="33">
        <v>2.5</v>
      </c>
      <c r="AQ10" s="56" t="s">
        <v>576</v>
      </c>
      <c r="AV10" s="44"/>
    </row>
    <row r="11" spans="1:48" s="56" customFormat="1" ht="15" customHeight="1" x14ac:dyDescent="0.2">
      <c r="A11" s="43" t="s">
        <v>38</v>
      </c>
      <c r="B11" s="43"/>
      <c r="C11" s="43" t="s">
        <v>110</v>
      </c>
      <c r="D11" s="43">
        <v>29</v>
      </c>
      <c r="E11" s="43">
        <v>1</v>
      </c>
      <c r="F11" s="43" t="s">
        <v>416</v>
      </c>
      <c r="G11" s="43"/>
      <c r="H11" s="43" t="s">
        <v>421</v>
      </c>
      <c r="I11" s="43">
        <v>13</v>
      </c>
      <c r="J11" s="43" t="s">
        <v>110</v>
      </c>
      <c r="K11" s="43">
        <v>5</v>
      </c>
      <c r="L11" s="58">
        <v>513</v>
      </c>
      <c r="M11" s="58">
        <v>797</v>
      </c>
      <c r="N11" s="25">
        <v>4165</v>
      </c>
      <c r="O11" s="23">
        <f>SUM(P11:X11)</f>
        <v>1046</v>
      </c>
      <c r="P11" s="58">
        <v>69</v>
      </c>
      <c r="Q11" s="58">
        <v>24</v>
      </c>
      <c r="R11" s="58">
        <v>262</v>
      </c>
      <c r="S11" s="58">
        <v>130</v>
      </c>
      <c r="T11" s="58">
        <v>306</v>
      </c>
      <c r="U11" s="58">
        <v>67</v>
      </c>
      <c r="V11" s="58">
        <v>134</v>
      </c>
      <c r="W11" s="58">
        <v>45</v>
      </c>
      <c r="X11" s="58">
        <v>9</v>
      </c>
      <c r="Y11" s="54">
        <f>P11/$O11</f>
        <v>6.5965583173996173E-2</v>
      </c>
      <c r="Z11" s="54">
        <f>Q11/$O11</f>
        <v>2.2944550669216062E-2</v>
      </c>
      <c r="AA11" s="54">
        <f>R11/$O11</f>
        <v>0.25047801147227533</v>
      </c>
      <c r="AB11" s="54">
        <f>S11/$O11</f>
        <v>0.124282982791587</v>
      </c>
      <c r="AC11" s="54">
        <f>T11/$O11</f>
        <v>0.29254302103250479</v>
      </c>
      <c r="AD11" s="54">
        <f>U11/$O11</f>
        <v>6.4053537284894838E-2</v>
      </c>
      <c r="AE11" s="54">
        <f>V11/$O11</f>
        <v>0.12810707456978968</v>
      </c>
      <c r="AF11" s="54">
        <f>W11/$O11</f>
        <v>4.3021032504780114E-2</v>
      </c>
      <c r="AG11" s="54">
        <f>X11/$O11</f>
        <v>8.6042065009560229E-3</v>
      </c>
      <c r="AH11" s="55">
        <f>(O11/N11)/($O$501/$N$501)</f>
        <v>1.0688145978259105</v>
      </c>
      <c r="AI11" s="54">
        <f>Y11+Z11+AA11</f>
        <v>0.33938814531548755</v>
      </c>
      <c r="AJ11" s="54">
        <f>AB11+AC11+AE11+AG11</f>
        <v>0.55353728489483756</v>
      </c>
      <c r="AK11" s="54">
        <f>AD11</f>
        <v>6.4053537284894838E-2</v>
      </c>
      <c r="AL11" s="54">
        <f>AF11</f>
        <v>4.3021032504780114E-2</v>
      </c>
      <c r="AM11" s="55">
        <f>($AP$6*R11+$AP$7*P11+$AP$8*Q11+$AP$9*S11+$AP$10*T11+$AP$11*U11+$AP$12*V11+$AP$13*W11+$AP$14*X11)/N11</f>
        <v>0.54561824729891961</v>
      </c>
      <c r="AN11" s="54">
        <f>AM11/AM$501</f>
        <v>1.1151507197653736</v>
      </c>
      <c r="AP11" s="33">
        <v>8</v>
      </c>
      <c r="AQ11" s="56" t="s">
        <v>577</v>
      </c>
      <c r="AV11" s="44"/>
    </row>
    <row r="12" spans="1:48" s="56" customFormat="1" ht="15" customHeight="1" x14ac:dyDescent="0.2">
      <c r="A12" s="43" t="s">
        <v>127</v>
      </c>
      <c r="B12" s="43"/>
      <c r="C12" s="43" t="s">
        <v>116</v>
      </c>
      <c r="D12" s="43">
        <v>3</v>
      </c>
      <c r="E12" s="43">
        <v>2</v>
      </c>
      <c r="F12" s="43"/>
      <c r="G12" s="43"/>
      <c r="H12" s="43" t="s">
        <v>3</v>
      </c>
      <c r="I12" s="43">
        <v>14</v>
      </c>
      <c r="J12" s="43" t="s">
        <v>505</v>
      </c>
      <c r="K12" s="43">
        <v>8</v>
      </c>
      <c r="L12" s="58">
        <v>8</v>
      </c>
      <c r="M12" s="58">
        <v>9</v>
      </c>
      <c r="N12" s="23">
        <v>74</v>
      </c>
      <c r="O12" s="22">
        <f>SUM(P12:X12)</f>
        <v>12</v>
      </c>
      <c r="P12" s="58">
        <v>4</v>
      </c>
      <c r="Q12" s="58">
        <v>1</v>
      </c>
      <c r="R12" s="58">
        <v>6</v>
      </c>
      <c r="S12" s="58">
        <v>0</v>
      </c>
      <c r="T12" s="58">
        <v>0</v>
      </c>
      <c r="U12" s="58">
        <v>1</v>
      </c>
      <c r="V12" s="58">
        <v>0</v>
      </c>
      <c r="W12" s="58">
        <v>0</v>
      </c>
      <c r="X12" s="58">
        <v>0</v>
      </c>
      <c r="Y12" s="54">
        <f>P12/$O12</f>
        <v>0.33333333333333331</v>
      </c>
      <c r="Z12" s="54">
        <f>Q12/$O12</f>
        <v>8.3333333333333329E-2</v>
      </c>
      <c r="AA12" s="54">
        <f>R12/$O12</f>
        <v>0.5</v>
      </c>
      <c r="AB12" s="54">
        <f>S12/$O12</f>
        <v>0</v>
      </c>
      <c r="AC12" s="54">
        <f>T12/$O12</f>
        <v>0</v>
      </c>
      <c r="AD12" s="54">
        <f>U12/$O12</f>
        <v>8.3333333333333329E-2</v>
      </c>
      <c r="AE12" s="54">
        <f>V12/$O12</f>
        <v>0</v>
      </c>
      <c r="AF12" s="54">
        <f>W12/$O12</f>
        <v>0</v>
      </c>
      <c r="AG12" s="54">
        <f>X12/$O12</f>
        <v>0</v>
      </c>
      <c r="AH12" s="55">
        <f>(O12/N12)/($O$501/$N$501)</f>
        <v>0.69013686113558737</v>
      </c>
      <c r="AI12" s="54">
        <f>Y12+Z12+AA12</f>
        <v>0.91666666666666663</v>
      </c>
      <c r="AJ12" s="54">
        <f>AB12+AC12+AE12+AG12</f>
        <v>0</v>
      </c>
      <c r="AK12" s="54">
        <f>AD12</f>
        <v>8.3333333333333329E-2</v>
      </c>
      <c r="AL12" s="54">
        <f>AF12</f>
        <v>0</v>
      </c>
      <c r="AM12" s="55">
        <f>($AP$6*R12+$AP$7*P12+$AP$8*Q12+$AP$9*S12+$AP$10*T12+$AP$11*U12+$AP$12*V12+$AP$13*W12+$AP$14*X12)/N12</f>
        <v>0.3783783783783784</v>
      </c>
      <c r="AN12" s="54">
        <f>AM12/AM$501</f>
        <v>0.77334092670316568</v>
      </c>
      <c r="AP12" s="33">
        <v>1.5</v>
      </c>
      <c r="AQ12" s="56" t="s">
        <v>578</v>
      </c>
      <c r="AV12" s="44"/>
    </row>
    <row r="13" spans="1:48" s="56" customFormat="1" ht="15" customHeight="1" x14ac:dyDescent="0.2">
      <c r="A13" s="43" t="s">
        <v>191</v>
      </c>
      <c r="B13" s="43"/>
      <c r="C13" s="43" t="s">
        <v>34</v>
      </c>
      <c r="D13" s="43">
        <v>12</v>
      </c>
      <c r="E13" s="43">
        <v>1</v>
      </c>
      <c r="F13" s="43"/>
      <c r="G13" s="43"/>
      <c r="H13" s="43" t="s">
        <v>105</v>
      </c>
      <c r="I13" s="43">
        <v>12</v>
      </c>
      <c r="J13" s="43" t="s">
        <v>110</v>
      </c>
      <c r="K13" s="43">
        <v>5</v>
      </c>
      <c r="L13" s="58">
        <v>51</v>
      </c>
      <c r="M13" s="58">
        <v>61</v>
      </c>
      <c r="N13" s="23">
        <v>320</v>
      </c>
      <c r="O13" s="23">
        <f>SUM(P13:X13)</f>
        <v>97</v>
      </c>
      <c r="P13" s="58">
        <v>7</v>
      </c>
      <c r="Q13" s="58">
        <v>0</v>
      </c>
      <c r="R13" s="58">
        <v>57</v>
      </c>
      <c r="S13" s="58">
        <v>0</v>
      </c>
      <c r="T13" s="58">
        <v>26</v>
      </c>
      <c r="U13" s="58">
        <v>1</v>
      </c>
      <c r="V13" s="58">
        <v>0</v>
      </c>
      <c r="W13" s="58">
        <v>5</v>
      </c>
      <c r="X13" s="58">
        <v>1</v>
      </c>
      <c r="Y13" s="54">
        <f>P13/$O13</f>
        <v>7.2164948453608241E-2</v>
      </c>
      <c r="Z13" s="54">
        <f>Q13/$O13</f>
        <v>0</v>
      </c>
      <c r="AA13" s="54">
        <f>R13/$O13</f>
        <v>0.58762886597938147</v>
      </c>
      <c r="AB13" s="54">
        <f>S13/$O13</f>
        <v>0</v>
      </c>
      <c r="AC13" s="54">
        <f>T13/$O13</f>
        <v>0.26804123711340205</v>
      </c>
      <c r="AD13" s="54">
        <f>U13/$O13</f>
        <v>1.0309278350515464E-2</v>
      </c>
      <c r="AE13" s="54">
        <f>V13/$O13</f>
        <v>0</v>
      </c>
      <c r="AF13" s="54">
        <f>W13/$O13</f>
        <v>5.1546391752577317E-2</v>
      </c>
      <c r="AG13" s="54">
        <f>X13/$O13</f>
        <v>1.0309278350515464E-2</v>
      </c>
      <c r="AH13" s="55">
        <f>(O13/N13)/($O$501/$N$501)</f>
        <v>1.2900527055289703</v>
      </c>
      <c r="AI13" s="54">
        <f>Y13+Z13+AA13</f>
        <v>0.65979381443298968</v>
      </c>
      <c r="AJ13" s="54">
        <f>AB13+AC13+AE13+AG13</f>
        <v>0.27835051546391754</v>
      </c>
      <c r="AK13" s="54">
        <f>AD13</f>
        <v>1.0309278350515464E-2</v>
      </c>
      <c r="AL13" s="54">
        <f>AF13</f>
        <v>5.1546391752577317E-2</v>
      </c>
      <c r="AM13" s="55">
        <f>($AP$6*R13+$AP$7*P13+$AP$8*Q13+$AP$9*S13+$AP$10*T13+$AP$11*U13+$AP$12*V13+$AP$13*W13+$AP$14*X13)/N13</f>
        <v>0.4921875</v>
      </c>
      <c r="AN13" s="54">
        <f>AM13/AM$501</f>
        <v>1.0059473773131022</v>
      </c>
      <c r="AP13" s="33">
        <v>1</v>
      </c>
      <c r="AQ13" s="56" t="s">
        <v>579</v>
      </c>
      <c r="AV13" s="44"/>
    </row>
    <row r="14" spans="1:48" s="56" customFormat="1" ht="15" customHeight="1" x14ac:dyDescent="0.2">
      <c r="A14" s="43" t="s">
        <v>347</v>
      </c>
      <c r="B14" s="43"/>
      <c r="C14" s="43" t="s">
        <v>324</v>
      </c>
      <c r="D14" s="43">
        <v>4</v>
      </c>
      <c r="E14" s="43">
        <v>1</v>
      </c>
      <c r="F14" s="43"/>
      <c r="G14" s="43"/>
      <c r="H14" s="43" t="s">
        <v>330</v>
      </c>
      <c r="I14" s="43">
        <v>17</v>
      </c>
      <c r="J14" s="43" t="s">
        <v>503</v>
      </c>
      <c r="K14" s="43">
        <v>10</v>
      </c>
      <c r="L14" s="58">
        <v>24</v>
      </c>
      <c r="M14" s="58">
        <v>24</v>
      </c>
      <c r="N14" s="23">
        <v>99</v>
      </c>
      <c r="O14" s="23">
        <f>SUM(P14:X14)</f>
        <v>25</v>
      </c>
      <c r="P14" s="58">
        <v>12</v>
      </c>
      <c r="Q14" s="58">
        <v>0</v>
      </c>
      <c r="R14" s="58">
        <v>11</v>
      </c>
      <c r="S14" s="58">
        <v>0</v>
      </c>
      <c r="T14" s="58">
        <v>2</v>
      </c>
      <c r="U14" s="58">
        <v>0</v>
      </c>
      <c r="V14" s="58">
        <v>0</v>
      </c>
      <c r="W14" s="58">
        <v>0</v>
      </c>
      <c r="X14" s="58">
        <v>0</v>
      </c>
      <c r="Y14" s="54">
        <f>P14/$O14</f>
        <v>0.48</v>
      </c>
      <c r="Z14" s="54">
        <f>Q14/$O14</f>
        <v>0</v>
      </c>
      <c r="AA14" s="54">
        <f>R14/$O14</f>
        <v>0.44</v>
      </c>
      <c r="AB14" s="54">
        <f>S14/$O14</f>
        <v>0</v>
      </c>
      <c r="AC14" s="54">
        <f>T14/$O14</f>
        <v>0.08</v>
      </c>
      <c r="AD14" s="54">
        <f>U14/$O14</f>
        <v>0</v>
      </c>
      <c r="AE14" s="54">
        <f>V14/$O14</f>
        <v>0</v>
      </c>
      <c r="AF14" s="54">
        <f>W14/$O14</f>
        <v>0</v>
      </c>
      <c r="AG14" s="54">
        <f>X14/$O14</f>
        <v>0</v>
      </c>
      <c r="AH14" s="55">
        <f>(O14/N14)/($O$501/$N$501)</f>
        <v>1.0747080750007043</v>
      </c>
      <c r="AI14" s="54">
        <f>Y14+Z14+AA14</f>
        <v>0.91999999999999993</v>
      </c>
      <c r="AJ14" s="54">
        <f>AB14+AC14+AE14+AG14</f>
        <v>0.08</v>
      </c>
      <c r="AK14" s="54">
        <f>AD14</f>
        <v>0</v>
      </c>
      <c r="AL14" s="54">
        <f>AF14</f>
        <v>0</v>
      </c>
      <c r="AM14" s="55">
        <f>($AP$6*R14+$AP$7*P14+$AP$8*Q14+$AP$9*S14+$AP$10*T14+$AP$11*U14+$AP$12*V14+$AP$13*W14+$AP$14*X14)/N14</f>
        <v>0.5252525252525253</v>
      </c>
      <c r="AN14" s="54">
        <f>AM14/AM$501</f>
        <v>1.0735266543844812</v>
      </c>
      <c r="AP14" s="33">
        <v>1.5</v>
      </c>
      <c r="AQ14" s="56" t="s">
        <v>528</v>
      </c>
      <c r="AV14" s="44"/>
    </row>
    <row r="15" spans="1:48" s="56" customFormat="1" ht="15" customHeight="1" x14ac:dyDescent="0.2">
      <c r="A15" s="43" t="s">
        <v>46</v>
      </c>
      <c r="B15" s="43"/>
      <c r="C15" s="43" t="s">
        <v>111</v>
      </c>
      <c r="D15" s="43">
        <v>8</v>
      </c>
      <c r="E15" s="43">
        <v>1</v>
      </c>
      <c r="F15" s="43"/>
      <c r="G15" s="43"/>
      <c r="H15" s="43" t="s">
        <v>25</v>
      </c>
      <c r="I15" s="43">
        <v>24</v>
      </c>
      <c r="J15" s="43" t="s">
        <v>507</v>
      </c>
      <c r="K15" s="43">
        <v>4</v>
      </c>
      <c r="L15" s="58">
        <v>115</v>
      </c>
      <c r="M15" s="58">
        <v>118</v>
      </c>
      <c r="N15" s="23">
        <v>549</v>
      </c>
      <c r="O15" s="23">
        <f>SUM(P15:X15)</f>
        <v>115</v>
      </c>
      <c r="P15" s="58">
        <v>14</v>
      </c>
      <c r="Q15" s="58">
        <v>1</v>
      </c>
      <c r="R15" s="58">
        <v>49</v>
      </c>
      <c r="S15" s="58">
        <v>0</v>
      </c>
      <c r="T15" s="58">
        <v>21</v>
      </c>
      <c r="U15" s="58">
        <v>5</v>
      </c>
      <c r="V15" s="58">
        <v>15</v>
      </c>
      <c r="W15" s="58">
        <v>6</v>
      </c>
      <c r="X15" s="58">
        <v>4</v>
      </c>
      <c r="Y15" s="54">
        <f>P15/$O15</f>
        <v>0.12173913043478261</v>
      </c>
      <c r="Z15" s="54">
        <f>Q15/$O15</f>
        <v>8.6956521739130436E-3</v>
      </c>
      <c r="AA15" s="54">
        <f>R15/$O15</f>
        <v>0.42608695652173911</v>
      </c>
      <c r="AB15" s="54">
        <f>S15/$O15</f>
        <v>0</v>
      </c>
      <c r="AC15" s="54">
        <f>T15/$O15</f>
        <v>0.18260869565217391</v>
      </c>
      <c r="AD15" s="54">
        <f>U15/$O15</f>
        <v>4.3478260869565216E-2</v>
      </c>
      <c r="AE15" s="54">
        <f>V15/$O15</f>
        <v>0.13043478260869565</v>
      </c>
      <c r="AF15" s="54">
        <f>W15/$O15</f>
        <v>5.2173913043478258E-2</v>
      </c>
      <c r="AG15" s="54">
        <f>X15/$O15</f>
        <v>3.4782608695652174E-2</v>
      </c>
      <c r="AH15" s="55">
        <f>(O15/N15)/($O$501/$N$501)</f>
        <v>0.89147915729566607</v>
      </c>
      <c r="AI15" s="54">
        <f>Y15+Z15+AA15</f>
        <v>0.55652173913043479</v>
      </c>
      <c r="AJ15" s="54">
        <f>AB15+AC15+AE15+AG15</f>
        <v>0.34782608695652173</v>
      </c>
      <c r="AK15" s="54">
        <f>AD15</f>
        <v>4.3478260869565216E-2</v>
      </c>
      <c r="AL15" s="54">
        <f>AF15</f>
        <v>5.2173913043478258E-2</v>
      </c>
      <c r="AM15" s="55">
        <f>($AP$6*R15+$AP$7*P15+$AP$8*Q15+$AP$9*S15+$AP$10*T15+$AP$11*U15+$AP$12*V15+$AP$13*W15+$AP$14*X15)/N15</f>
        <v>0.40072859744990891</v>
      </c>
      <c r="AN15" s="54">
        <f>AM15/AM$501</f>
        <v>0.81902096582926986</v>
      </c>
      <c r="AV15" s="44"/>
    </row>
    <row r="16" spans="1:48" s="56" customFormat="1" ht="15" customHeight="1" x14ac:dyDescent="0.2">
      <c r="A16" s="43" t="s">
        <v>484</v>
      </c>
      <c r="B16" s="43"/>
      <c r="C16" s="43" t="s">
        <v>117</v>
      </c>
      <c r="D16" s="43">
        <v>28</v>
      </c>
      <c r="E16" s="43">
        <v>1</v>
      </c>
      <c r="F16" s="43"/>
      <c r="G16" s="43" t="s">
        <v>586</v>
      </c>
      <c r="H16" s="43" t="s">
        <v>422</v>
      </c>
      <c r="I16" s="43">
        <v>23</v>
      </c>
      <c r="J16" s="43" t="s">
        <v>502</v>
      </c>
      <c r="K16" s="43">
        <v>9</v>
      </c>
      <c r="L16" s="58">
        <v>206</v>
      </c>
      <c r="M16" s="58">
        <v>208</v>
      </c>
      <c r="N16" s="23">
        <v>1038</v>
      </c>
      <c r="O16" s="23">
        <f>SUM(P16:X16)</f>
        <v>247</v>
      </c>
      <c r="P16" s="58">
        <v>47</v>
      </c>
      <c r="Q16" s="58">
        <v>15</v>
      </c>
      <c r="R16" s="58">
        <v>137</v>
      </c>
      <c r="S16" s="58">
        <v>0</v>
      </c>
      <c r="T16" s="58">
        <v>39</v>
      </c>
      <c r="U16" s="58">
        <v>0</v>
      </c>
      <c r="V16" s="58">
        <v>8</v>
      </c>
      <c r="W16" s="58">
        <v>1</v>
      </c>
      <c r="X16" s="58">
        <v>0</v>
      </c>
      <c r="Y16" s="54">
        <f>P16/$O16</f>
        <v>0.19028340080971659</v>
      </c>
      <c r="Z16" s="54">
        <f>Q16/$O16</f>
        <v>6.0728744939271252E-2</v>
      </c>
      <c r="AA16" s="54">
        <f>R16/$O16</f>
        <v>0.55465587044534415</v>
      </c>
      <c r="AB16" s="54">
        <f>S16/$O16</f>
        <v>0</v>
      </c>
      <c r="AC16" s="54">
        <f>T16/$O16</f>
        <v>0.15789473684210525</v>
      </c>
      <c r="AD16" s="54">
        <f>U16/$O16</f>
        <v>0</v>
      </c>
      <c r="AE16" s="54">
        <f>V16/$O16</f>
        <v>3.2388663967611336E-2</v>
      </c>
      <c r="AF16" s="54">
        <f>W16/$O16</f>
        <v>4.048582995951417E-3</v>
      </c>
      <c r="AG16" s="54">
        <f>X16/$O16</f>
        <v>0</v>
      </c>
      <c r="AH16" s="55">
        <f>(O16/N16)/($O$501/$N$501)</f>
        <v>1.0127104646625134</v>
      </c>
      <c r="AI16" s="54">
        <f>Y16+Z16+AA16</f>
        <v>0.80566801619433193</v>
      </c>
      <c r="AJ16" s="54">
        <f>AB16+AC16+AE16+AG16</f>
        <v>0.19028340080971659</v>
      </c>
      <c r="AK16" s="54">
        <f>AD16</f>
        <v>0</v>
      </c>
      <c r="AL16" s="54">
        <f>AF16</f>
        <v>4.048582995951417E-3</v>
      </c>
      <c r="AM16" s="55">
        <f>($AP$6*R16+$AP$7*P16+$AP$8*Q16+$AP$9*S16+$AP$10*T16+$AP$11*U16+$AP$12*V16+$AP$13*W16+$AP$14*X16)/N16</f>
        <v>0.40317919075144509</v>
      </c>
      <c r="AN16" s="54">
        <f>AM16/AM$501</f>
        <v>0.82402956093690949</v>
      </c>
      <c r="AV16" s="44"/>
    </row>
    <row r="17" spans="1:48" s="56" customFormat="1" ht="15" customHeight="1" x14ac:dyDescent="0.2">
      <c r="A17" s="43" t="s">
        <v>65</v>
      </c>
      <c r="B17" s="43"/>
      <c r="C17" s="43" t="s">
        <v>34</v>
      </c>
      <c r="D17" s="43">
        <v>12</v>
      </c>
      <c r="E17" s="43">
        <v>2</v>
      </c>
      <c r="F17" s="43"/>
      <c r="G17" s="43"/>
      <c r="H17" s="43" t="s">
        <v>49</v>
      </c>
      <c r="I17" s="43">
        <v>7</v>
      </c>
      <c r="J17" s="43" t="s">
        <v>110</v>
      </c>
      <c r="K17" s="43">
        <v>5</v>
      </c>
      <c r="L17" s="58">
        <v>50</v>
      </c>
      <c r="M17" s="58">
        <v>57</v>
      </c>
      <c r="N17" s="23">
        <v>333</v>
      </c>
      <c r="O17" s="23">
        <f>SUM(P17:X17)</f>
        <v>88</v>
      </c>
      <c r="P17" s="58">
        <v>19</v>
      </c>
      <c r="Q17" s="58">
        <v>12</v>
      </c>
      <c r="R17" s="58">
        <v>26</v>
      </c>
      <c r="S17" s="58">
        <v>0</v>
      </c>
      <c r="T17" s="58">
        <v>15</v>
      </c>
      <c r="U17" s="58">
        <v>1</v>
      </c>
      <c r="V17" s="58">
        <v>15</v>
      </c>
      <c r="W17" s="58">
        <v>0</v>
      </c>
      <c r="X17" s="58">
        <v>0</v>
      </c>
      <c r="Y17" s="54">
        <f>P17/$O17</f>
        <v>0.21590909090909091</v>
      </c>
      <c r="Z17" s="54">
        <f>Q17/$O17</f>
        <v>0.13636363636363635</v>
      </c>
      <c r="AA17" s="54">
        <f>R17/$O17</f>
        <v>0.29545454545454547</v>
      </c>
      <c r="AB17" s="54">
        <f>S17/$O17</f>
        <v>0</v>
      </c>
      <c r="AC17" s="54">
        <f>T17/$O17</f>
        <v>0.17045454545454544</v>
      </c>
      <c r="AD17" s="54">
        <f>U17/$O17</f>
        <v>1.1363636363636364E-2</v>
      </c>
      <c r="AE17" s="54">
        <f>V17/$O17</f>
        <v>0.17045454545454544</v>
      </c>
      <c r="AF17" s="54">
        <f>W17/$O17</f>
        <v>0</v>
      </c>
      <c r="AG17" s="54">
        <f>X17/$O17</f>
        <v>0</v>
      </c>
      <c r="AH17" s="55">
        <f>(O17/N17)/($O$501/$N$501)</f>
        <v>1.1246674774061423</v>
      </c>
      <c r="AI17" s="54">
        <f>Y17+Z17+AA17</f>
        <v>0.64772727272727271</v>
      </c>
      <c r="AJ17" s="54">
        <f>AB17+AC17+AE17+AG17</f>
        <v>0.34090909090909088</v>
      </c>
      <c r="AK17" s="54">
        <f>AD17</f>
        <v>1.1363636363636364E-2</v>
      </c>
      <c r="AL17" s="54">
        <f>AF17</f>
        <v>0</v>
      </c>
      <c r="AM17" s="55">
        <f>($AP$6*R17+$AP$7*P17+$AP$8*Q17+$AP$9*S17+$AP$10*T17+$AP$11*U17+$AP$12*V17+$AP$13*W17+$AP$14*X17)/N17</f>
        <v>0.52552552552552556</v>
      </c>
      <c r="AN17" s="54">
        <f>AM17/AM$501</f>
        <v>1.0740846204210635</v>
      </c>
      <c r="AV17" s="44"/>
    </row>
    <row r="18" spans="1:48" s="56" customFormat="1" ht="15" customHeight="1" x14ac:dyDescent="0.2">
      <c r="A18" s="43" t="s">
        <v>17</v>
      </c>
      <c r="B18" s="43"/>
      <c r="C18" s="43" t="s">
        <v>116</v>
      </c>
      <c r="D18" s="43">
        <v>3</v>
      </c>
      <c r="E18" s="43">
        <v>3</v>
      </c>
      <c r="F18" s="43"/>
      <c r="G18" s="43"/>
      <c r="H18" s="43" t="s">
        <v>137</v>
      </c>
      <c r="I18" s="43">
        <v>9</v>
      </c>
      <c r="J18" s="43" t="s">
        <v>502</v>
      </c>
      <c r="K18" s="43">
        <v>9</v>
      </c>
      <c r="L18" s="58">
        <v>159</v>
      </c>
      <c r="M18" s="58">
        <v>159</v>
      </c>
      <c r="N18" s="23">
        <v>862</v>
      </c>
      <c r="O18" s="22">
        <f>SUM(P18:X18)</f>
        <v>233</v>
      </c>
      <c r="P18" s="58">
        <v>67</v>
      </c>
      <c r="Q18" s="58">
        <v>3</v>
      </c>
      <c r="R18" s="58">
        <v>122</v>
      </c>
      <c r="S18" s="58">
        <v>0</v>
      </c>
      <c r="T18" s="58">
        <v>31</v>
      </c>
      <c r="U18" s="58">
        <v>1</v>
      </c>
      <c r="V18" s="58">
        <v>9</v>
      </c>
      <c r="W18" s="58">
        <v>0</v>
      </c>
      <c r="X18" s="58">
        <v>0</v>
      </c>
      <c r="Y18" s="54">
        <f>P18/$O18</f>
        <v>0.28755364806866951</v>
      </c>
      <c r="Z18" s="54">
        <f>Q18/$O18</f>
        <v>1.2875536480686695E-2</v>
      </c>
      <c r="AA18" s="54">
        <f>R18/$O18</f>
        <v>0.52360515021459231</v>
      </c>
      <c r="AB18" s="54">
        <f>S18/$O18</f>
        <v>0</v>
      </c>
      <c r="AC18" s="54">
        <f>T18/$O18</f>
        <v>0.13304721030042918</v>
      </c>
      <c r="AD18" s="54">
        <f>U18/$O18</f>
        <v>4.2918454935622317E-3</v>
      </c>
      <c r="AE18" s="54">
        <f>V18/$O18</f>
        <v>3.8626609442060089E-2</v>
      </c>
      <c r="AF18" s="54">
        <f>W18/$O18</f>
        <v>0</v>
      </c>
      <c r="AG18" s="54">
        <f>X18/$O18</f>
        <v>0</v>
      </c>
      <c r="AH18" s="55">
        <f>(O18/N18)/($O$501/$N$501)</f>
        <v>1.150361539027436</v>
      </c>
      <c r="AI18" s="54">
        <f>Y18+Z18+AA18</f>
        <v>0.82403433476394849</v>
      </c>
      <c r="AJ18" s="54">
        <f>AB18+AC18+AE18+AG18</f>
        <v>0.17167381974248927</v>
      </c>
      <c r="AK18" s="54">
        <f>AD18</f>
        <v>4.2918454935622317E-3</v>
      </c>
      <c r="AL18" s="54">
        <f>AF18</f>
        <v>0</v>
      </c>
      <c r="AM18" s="55">
        <f>($AP$6*R18+$AP$7*P18+$AP$8*Q18+$AP$9*S18+$AP$10*T18+$AP$11*U18+$AP$12*V18+$AP$13*W18+$AP$14*X18)/N18</f>
        <v>0.49651972157772623</v>
      </c>
      <c r="AN18" s="54">
        <f>AM18/AM$501</f>
        <v>1.0148016999727654</v>
      </c>
      <c r="AV18" s="44"/>
    </row>
    <row r="19" spans="1:48" s="56" customFormat="1" ht="15" customHeight="1" x14ac:dyDescent="0.2">
      <c r="A19" s="43" t="s">
        <v>234</v>
      </c>
      <c r="B19" s="43"/>
      <c r="C19" s="43" t="s">
        <v>117</v>
      </c>
      <c r="D19" s="43">
        <v>28</v>
      </c>
      <c r="E19" s="43">
        <v>2</v>
      </c>
      <c r="F19" s="43"/>
      <c r="G19" s="43"/>
      <c r="H19" s="43" t="s">
        <v>348</v>
      </c>
      <c r="I19" s="43">
        <v>2</v>
      </c>
      <c r="J19" s="43" t="s">
        <v>503</v>
      </c>
      <c r="K19" s="43">
        <v>10</v>
      </c>
      <c r="L19" s="58">
        <v>114</v>
      </c>
      <c r="M19" s="58">
        <v>117</v>
      </c>
      <c r="N19" s="23">
        <v>592</v>
      </c>
      <c r="O19" s="23">
        <f>SUM(P19:X19)</f>
        <v>147</v>
      </c>
      <c r="P19" s="58">
        <v>28</v>
      </c>
      <c r="Q19" s="58">
        <v>0</v>
      </c>
      <c r="R19" s="58">
        <v>71</v>
      </c>
      <c r="S19" s="58">
        <v>0</v>
      </c>
      <c r="T19" s="58">
        <v>34</v>
      </c>
      <c r="U19" s="58">
        <v>1</v>
      </c>
      <c r="V19" s="58">
        <v>6</v>
      </c>
      <c r="W19" s="58">
        <v>5</v>
      </c>
      <c r="X19" s="58">
        <v>2</v>
      </c>
      <c r="Y19" s="54">
        <f>P19/$O19</f>
        <v>0.19047619047619047</v>
      </c>
      <c r="Z19" s="54">
        <f>Q19/$O19</f>
        <v>0</v>
      </c>
      <c r="AA19" s="54">
        <f>R19/$O19</f>
        <v>0.48299319727891155</v>
      </c>
      <c r="AB19" s="54">
        <f>S19/$O19</f>
        <v>0</v>
      </c>
      <c r="AC19" s="54">
        <f>T19/$O19</f>
        <v>0.23129251700680273</v>
      </c>
      <c r="AD19" s="54">
        <f>U19/$O19</f>
        <v>6.8027210884353739E-3</v>
      </c>
      <c r="AE19" s="54">
        <f>V19/$O19</f>
        <v>4.0816326530612242E-2</v>
      </c>
      <c r="AF19" s="54">
        <f>W19/$O19</f>
        <v>3.4013605442176874E-2</v>
      </c>
      <c r="AG19" s="54">
        <f>X19/$O19</f>
        <v>1.3605442176870748E-2</v>
      </c>
      <c r="AH19" s="55">
        <f>(O19/N19)/($O$501/$N$501)</f>
        <v>1.0567720686138682</v>
      </c>
      <c r="AI19" s="54">
        <f>Y19+Z19+AA19</f>
        <v>0.67346938775510201</v>
      </c>
      <c r="AJ19" s="54">
        <f>AB19+AC19+AE19+AG19</f>
        <v>0.28571428571428575</v>
      </c>
      <c r="AK19" s="54">
        <f>AD19</f>
        <v>6.8027210884353739E-3</v>
      </c>
      <c r="AL19" s="54">
        <f>AF19</f>
        <v>3.4013605442176874E-2</v>
      </c>
      <c r="AM19" s="55">
        <f>($AP$6*R19+$AP$7*P19+$AP$8*Q19+$AP$9*S19+$AP$10*T19+$AP$11*U19+$AP$12*V19+$AP$13*W19+$AP$14*X19)/N19</f>
        <v>0.44763513513513514</v>
      </c>
      <c r="AN19" s="54">
        <f>AM19/AM$501</f>
        <v>0.91488993560865584</v>
      </c>
      <c r="AV19" s="44"/>
    </row>
    <row r="20" spans="1:48" s="56" customFormat="1" ht="15" customHeight="1" x14ac:dyDescent="0.2">
      <c r="A20" s="43" t="s">
        <v>184</v>
      </c>
      <c r="B20" s="43"/>
      <c r="C20" s="43" t="s">
        <v>80</v>
      </c>
      <c r="D20" s="43">
        <v>11</v>
      </c>
      <c r="E20" s="43">
        <v>1</v>
      </c>
      <c r="F20" s="43"/>
      <c r="G20" s="43"/>
      <c r="H20" s="43" t="s">
        <v>286</v>
      </c>
      <c r="I20" s="43">
        <v>25</v>
      </c>
      <c r="J20" s="43" t="s">
        <v>507</v>
      </c>
      <c r="K20" s="43">
        <v>4</v>
      </c>
      <c r="L20" s="58">
        <v>178</v>
      </c>
      <c r="M20" s="58">
        <v>180</v>
      </c>
      <c r="N20" s="23">
        <v>939</v>
      </c>
      <c r="O20" s="23">
        <f>SUM(P20:X20)</f>
        <v>217</v>
      </c>
      <c r="P20" s="58">
        <v>22</v>
      </c>
      <c r="Q20" s="58">
        <v>9</v>
      </c>
      <c r="R20" s="58">
        <v>118</v>
      </c>
      <c r="S20" s="58">
        <v>0</v>
      </c>
      <c r="T20" s="58">
        <v>51</v>
      </c>
      <c r="U20" s="58">
        <v>3</v>
      </c>
      <c r="V20" s="58">
        <v>1</v>
      </c>
      <c r="W20" s="58">
        <v>5</v>
      </c>
      <c r="X20" s="58">
        <v>8</v>
      </c>
      <c r="Y20" s="54">
        <f>P20/$O20</f>
        <v>0.10138248847926268</v>
      </c>
      <c r="Z20" s="54">
        <f>Q20/$O20</f>
        <v>4.1474654377880185E-2</v>
      </c>
      <c r="AA20" s="54">
        <f>R20/$O20</f>
        <v>0.54377880184331795</v>
      </c>
      <c r="AB20" s="54">
        <f>S20/$O20</f>
        <v>0</v>
      </c>
      <c r="AC20" s="54">
        <f>T20/$O20</f>
        <v>0.23502304147465439</v>
      </c>
      <c r="AD20" s="54">
        <f>U20/$O20</f>
        <v>1.3824884792626729E-2</v>
      </c>
      <c r="AE20" s="54">
        <f>V20/$O20</f>
        <v>4.608294930875576E-3</v>
      </c>
      <c r="AF20" s="54">
        <f>W20/$O20</f>
        <v>2.3041474654377881E-2</v>
      </c>
      <c r="AG20" s="54">
        <f>X20/$O20</f>
        <v>3.6866359447004608E-2</v>
      </c>
      <c r="AH20" s="55">
        <f>(O20/N20)/($O$501/$N$501)</f>
        <v>0.98351239937125157</v>
      </c>
      <c r="AI20" s="54">
        <f>Y20+Z20+AA20</f>
        <v>0.68663594470046085</v>
      </c>
      <c r="AJ20" s="54">
        <f>AB20+AC20+AE20+AG20</f>
        <v>0.27649769585253459</v>
      </c>
      <c r="AK20" s="54">
        <f>AD20</f>
        <v>1.3824884792626729E-2</v>
      </c>
      <c r="AL20" s="54">
        <f>AF20</f>
        <v>2.3041474654377881E-2</v>
      </c>
      <c r="AM20" s="55">
        <f>($AP$6*R20+$AP$7*P20+$AP$8*Q20+$AP$9*S20+$AP$10*T20+$AP$11*U20+$AP$12*V20+$AP$13*W20+$AP$14*X20)/N20</f>
        <v>0.3961661341853035</v>
      </c>
      <c r="AN20" s="54">
        <f>AM20/AM$501</f>
        <v>0.80969606839665087</v>
      </c>
      <c r="AV20" s="44"/>
    </row>
    <row r="21" spans="1:48" s="56" customFormat="1" ht="15" customHeight="1" x14ac:dyDescent="0.2">
      <c r="A21" s="43" t="s">
        <v>35</v>
      </c>
      <c r="B21" s="43"/>
      <c r="C21" s="43" t="s">
        <v>113</v>
      </c>
      <c r="D21" s="43">
        <v>18</v>
      </c>
      <c r="E21" s="43">
        <v>1</v>
      </c>
      <c r="F21" s="43"/>
      <c r="G21" s="43"/>
      <c r="H21" s="43" t="s">
        <v>218</v>
      </c>
      <c r="I21" s="43">
        <v>6</v>
      </c>
      <c r="J21" s="43" t="s">
        <v>501</v>
      </c>
      <c r="K21" s="43">
        <v>6</v>
      </c>
      <c r="L21" s="58">
        <v>103</v>
      </c>
      <c r="M21" s="58">
        <v>115</v>
      </c>
      <c r="N21" s="23">
        <v>598</v>
      </c>
      <c r="O21" s="23">
        <f>SUM(P21:X21)</f>
        <v>166</v>
      </c>
      <c r="P21" s="58">
        <v>29</v>
      </c>
      <c r="Q21" s="58">
        <v>11</v>
      </c>
      <c r="R21" s="58">
        <v>89</v>
      </c>
      <c r="S21" s="58">
        <v>0</v>
      </c>
      <c r="T21" s="58">
        <v>25</v>
      </c>
      <c r="U21" s="58">
        <v>5</v>
      </c>
      <c r="V21" s="58">
        <v>0</v>
      </c>
      <c r="W21" s="58">
        <v>0</v>
      </c>
      <c r="X21" s="58">
        <v>7</v>
      </c>
      <c r="Y21" s="54">
        <f>P21/$O21</f>
        <v>0.1746987951807229</v>
      </c>
      <c r="Z21" s="54">
        <f>Q21/$O21</f>
        <v>6.6265060240963861E-2</v>
      </c>
      <c r="AA21" s="54">
        <f>R21/$O21</f>
        <v>0.53614457831325302</v>
      </c>
      <c r="AB21" s="54">
        <f>S21/$O21</f>
        <v>0</v>
      </c>
      <c r="AC21" s="54">
        <f>T21/$O21</f>
        <v>0.15060240963855423</v>
      </c>
      <c r="AD21" s="54">
        <f>U21/$O21</f>
        <v>3.0120481927710843E-2</v>
      </c>
      <c r="AE21" s="54">
        <f>V21/$O21</f>
        <v>0</v>
      </c>
      <c r="AF21" s="54">
        <f>W21/$O21</f>
        <v>0</v>
      </c>
      <c r="AG21" s="54">
        <f>X21/$O21</f>
        <v>4.2168674698795178E-2</v>
      </c>
      <c r="AH21" s="55">
        <f>(O21/N21)/($O$501/$N$501)</f>
        <v>1.181388127395423</v>
      </c>
      <c r="AI21" s="54">
        <f>Y21+Z21+AA21</f>
        <v>0.77710843373493976</v>
      </c>
      <c r="AJ21" s="54">
        <f>AB21+AC21+AE21+AG21</f>
        <v>0.19277108433734941</v>
      </c>
      <c r="AK21" s="54">
        <f>AD21</f>
        <v>3.0120481927710843E-2</v>
      </c>
      <c r="AL21" s="54">
        <f>AF21</f>
        <v>0</v>
      </c>
      <c r="AM21" s="55">
        <f>($AP$6*R21+$AP$7*P21+$AP$8*Q21+$AP$9*S21+$AP$10*T21+$AP$11*U21+$AP$12*V21+$AP$13*W21+$AP$14*X21)/N21</f>
        <v>0.52006688963210701</v>
      </c>
      <c r="AN21" s="54">
        <f>AM21/AM$501</f>
        <v>1.0629280988501346</v>
      </c>
      <c r="AV21" s="44"/>
    </row>
    <row r="22" spans="1:48" s="56" customFormat="1" ht="15" customHeight="1" x14ac:dyDescent="0.2">
      <c r="A22" s="43" t="s">
        <v>483</v>
      </c>
      <c r="B22" s="43">
        <v>1</v>
      </c>
      <c r="C22" s="43" t="s">
        <v>322</v>
      </c>
      <c r="D22" s="43">
        <v>1</v>
      </c>
      <c r="E22" s="43">
        <v>1</v>
      </c>
      <c r="F22" s="43" t="s">
        <v>416</v>
      </c>
      <c r="G22" s="43"/>
      <c r="H22" s="43" t="s">
        <v>335</v>
      </c>
      <c r="I22" s="43">
        <v>10</v>
      </c>
      <c r="J22" s="43" t="s">
        <v>501</v>
      </c>
      <c r="K22" s="43">
        <v>6</v>
      </c>
      <c r="L22" s="58">
        <v>522</v>
      </c>
      <c r="M22" s="58">
        <v>562</v>
      </c>
      <c r="N22" s="22">
        <v>2719</v>
      </c>
      <c r="O22" s="22">
        <f>SUM(P22:X22)</f>
        <v>597</v>
      </c>
      <c r="P22" s="58">
        <v>67</v>
      </c>
      <c r="Q22" s="58">
        <v>32</v>
      </c>
      <c r="R22" s="58">
        <v>218</v>
      </c>
      <c r="S22" s="58">
        <v>1</v>
      </c>
      <c r="T22" s="58">
        <v>167</v>
      </c>
      <c r="U22" s="58">
        <v>37</v>
      </c>
      <c r="V22" s="58">
        <v>15</v>
      </c>
      <c r="W22" s="58">
        <v>33</v>
      </c>
      <c r="X22" s="58">
        <v>27</v>
      </c>
      <c r="Y22" s="54">
        <f>P22/$O22</f>
        <v>0.11222780569514237</v>
      </c>
      <c r="Z22" s="54">
        <f>Q22/$O22</f>
        <v>5.3601340033500838E-2</v>
      </c>
      <c r="AA22" s="54">
        <f>R22/$O22</f>
        <v>0.36515912897822445</v>
      </c>
      <c r="AB22" s="54">
        <f>S22/$O22</f>
        <v>1.6750418760469012E-3</v>
      </c>
      <c r="AC22" s="54">
        <f>T22/$O22</f>
        <v>0.2797319932998325</v>
      </c>
      <c r="AD22" s="54">
        <f>U22/$O22</f>
        <v>6.1976549413735343E-2</v>
      </c>
      <c r="AE22" s="54">
        <f>V22/$O22</f>
        <v>2.5125628140703519E-2</v>
      </c>
      <c r="AF22" s="54">
        <f>W22/$O22</f>
        <v>5.5276381909547742E-2</v>
      </c>
      <c r="AG22" s="54">
        <f>X22/$O22</f>
        <v>4.5226130653266333E-2</v>
      </c>
      <c r="AH22" s="55">
        <f>(O22/N22)/($O$501/$N$501)</f>
        <v>0.93443871065489692</v>
      </c>
      <c r="AI22" s="54">
        <f>Y22+Z22+AA22</f>
        <v>0.53098827470686771</v>
      </c>
      <c r="AJ22" s="54">
        <f>AB22+AC22+AE22+AG22</f>
        <v>0.35175879396984921</v>
      </c>
      <c r="AK22" s="54">
        <f>AD22</f>
        <v>6.1976549413735343E-2</v>
      </c>
      <c r="AL22" s="54">
        <f>AF22</f>
        <v>5.5276381909547742E-2</v>
      </c>
      <c r="AM22" s="55">
        <f>($AP$6*R22+$AP$7*P22+$AP$8*Q22+$AP$9*S22+$AP$10*T22+$AP$11*U22+$AP$12*V22+$AP$13*W22+$AP$14*X22)/N22</f>
        <v>0.47591026112541374</v>
      </c>
      <c r="AN22" s="54">
        <f>AM22/AM$501</f>
        <v>0.97267947482515016</v>
      </c>
      <c r="AV22" s="44"/>
    </row>
    <row r="23" spans="1:48" s="56" customFormat="1" ht="15" customHeight="1" x14ac:dyDescent="0.2">
      <c r="A23" s="43" t="s">
        <v>519</v>
      </c>
      <c r="B23" s="43">
        <v>4</v>
      </c>
      <c r="C23" s="43" t="s">
        <v>322</v>
      </c>
      <c r="D23" s="43">
        <v>1</v>
      </c>
      <c r="E23" s="43">
        <v>2</v>
      </c>
      <c r="F23" s="43"/>
      <c r="G23" s="43"/>
      <c r="H23" s="43" t="s">
        <v>335</v>
      </c>
      <c r="I23" s="43">
        <v>10</v>
      </c>
      <c r="J23" s="43" t="s">
        <v>501</v>
      </c>
      <c r="K23" s="43">
        <v>6</v>
      </c>
      <c r="L23" s="58">
        <v>91</v>
      </c>
      <c r="M23" s="58">
        <v>112</v>
      </c>
      <c r="N23" s="22">
        <v>646</v>
      </c>
      <c r="O23" s="22">
        <f>SUM(P23:X23)</f>
        <v>137</v>
      </c>
      <c r="P23" s="58">
        <v>20</v>
      </c>
      <c r="Q23" s="58">
        <v>5</v>
      </c>
      <c r="R23" s="58">
        <v>75</v>
      </c>
      <c r="S23" s="58">
        <v>0</v>
      </c>
      <c r="T23" s="58">
        <v>17</v>
      </c>
      <c r="U23" s="58">
        <v>2</v>
      </c>
      <c r="V23" s="58">
        <v>5</v>
      </c>
      <c r="W23" s="58">
        <v>11</v>
      </c>
      <c r="X23" s="58">
        <v>2</v>
      </c>
      <c r="Y23" s="54">
        <f>P23/$O23</f>
        <v>0.145985401459854</v>
      </c>
      <c r="Z23" s="54">
        <f>Q23/$O23</f>
        <v>3.6496350364963501E-2</v>
      </c>
      <c r="AA23" s="54">
        <f>R23/$O23</f>
        <v>0.54744525547445255</v>
      </c>
      <c r="AB23" s="54">
        <f>S23/$O23</f>
        <v>0</v>
      </c>
      <c r="AC23" s="54">
        <f>T23/$O23</f>
        <v>0.12408759124087591</v>
      </c>
      <c r="AD23" s="54">
        <f>U23/$O23</f>
        <v>1.4598540145985401E-2</v>
      </c>
      <c r="AE23" s="54">
        <f>V23/$O23</f>
        <v>3.6496350364963501E-2</v>
      </c>
      <c r="AF23" s="54">
        <f>W23/$O23</f>
        <v>8.0291970802919707E-2</v>
      </c>
      <c r="AG23" s="54">
        <f>X23/$O23</f>
        <v>1.4598540145985401E-2</v>
      </c>
      <c r="AH23" s="55">
        <f>(O23/N23)/($O$501/$N$501)</f>
        <v>0.90255514682566884</v>
      </c>
      <c r="AI23" s="54">
        <f>Y23+Z23+AA23</f>
        <v>0.72992700729927007</v>
      </c>
      <c r="AJ23" s="54">
        <f>AB23+AC23+AE23+AG23</f>
        <v>0.17518248175182483</v>
      </c>
      <c r="AK23" s="54">
        <f>AD23</f>
        <v>1.4598540145985401E-2</v>
      </c>
      <c r="AL23" s="54">
        <f>AF23</f>
        <v>8.0291970802919707E-2</v>
      </c>
      <c r="AM23" s="55">
        <f>($AP$6*R23+$AP$7*P23+$AP$8*Q23+$AP$9*S23+$AP$10*T23+$AP$11*U23+$AP$12*V23+$AP$13*W23+$AP$14*X23)/N23</f>
        <v>0.34829721362229105</v>
      </c>
      <c r="AN23" s="54">
        <f>AM23/AM$501</f>
        <v>0.71186015201281005</v>
      </c>
      <c r="AV23" s="44"/>
    </row>
    <row r="24" spans="1:48" s="56" customFormat="1" ht="15" customHeight="1" x14ac:dyDescent="0.2">
      <c r="A24" s="43" t="s">
        <v>532</v>
      </c>
      <c r="B24" s="43"/>
      <c r="C24" s="43" t="s">
        <v>119</v>
      </c>
      <c r="D24" s="43">
        <v>5</v>
      </c>
      <c r="E24" s="43">
        <v>1</v>
      </c>
      <c r="F24" s="43"/>
      <c r="G24" s="43"/>
      <c r="H24" s="43" t="s">
        <v>171</v>
      </c>
      <c r="I24" s="43">
        <v>1</v>
      </c>
      <c r="J24" s="43" t="s">
        <v>501</v>
      </c>
      <c r="K24" s="43">
        <v>6</v>
      </c>
      <c r="L24" s="58">
        <v>78</v>
      </c>
      <c r="M24" s="58">
        <v>78</v>
      </c>
      <c r="N24" s="23">
        <v>437</v>
      </c>
      <c r="O24" s="23">
        <f>SUM(P24:X24)</f>
        <v>145</v>
      </c>
      <c r="P24" s="58">
        <v>20</v>
      </c>
      <c r="Q24" s="58">
        <v>50</v>
      </c>
      <c r="R24" s="58">
        <v>48</v>
      </c>
      <c r="S24" s="58">
        <v>0</v>
      </c>
      <c r="T24" s="58">
        <v>19</v>
      </c>
      <c r="U24" s="58">
        <v>1</v>
      </c>
      <c r="V24" s="58">
        <v>5</v>
      </c>
      <c r="W24" s="58">
        <v>2</v>
      </c>
      <c r="X24" s="58">
        <v>0</v>
      </c>
      <c r="Y24" s="54">
        <f>P24/$O24</f>
        <v>0.13793103448275862</v>
      </c>
      <c r="Z24" s="54">
        <f>Q24/$O24</f>
        <v>0.34482758620689657</v>
      </c>
      <c r="AA24" s="54">
        <f>R24/$O24</f>
        <v>0.33103448275862069</v>
      </c>
      <c r="AB24" s="54">
        <f>S24/$O24</f>
        <v>0</v>
      </c>
      <c r="AC24" s="54">
        <f>T24/$O24</f>
        <v>0.1310344827586207</v>
      </c>
      <c r="AD24" s="54">
        <f>U24/$O24</f>
        <v>6.8965517241379309E-3</v>
      </c>
      <c r="AE24" s="54">
        <f>V24/$O24</f>
        <v>3.4482758620689655E-2</v>
      </c>
      <c r="AF24" s="54">
        <f>W24/$O24</f>
        <v>1.3793103448275862E-2</v>
      </c>
      <c r="AG24" s="54">
        <f>X24/$O24</f>
        <v>0</v>
      </c>
      <c r="AH24" s="55">
        <f>(O24/N24)/($O$501/$N$501)</f>
        <v>1.4121221433990947</v>
      </c>
      <c r="AI24" s="54">
        <f>Y24+Z24+AA24</f>
        <v>0.81379310344827593</v>
      </c>
      <c r="AJ24" s="54">
        <f>AB24+AC24+AE24+AG24</f>
        <v>0.16551724137931034</v>
      </c>
      <c r="AK24" s="54">
        <f>AD24</f>
        <v>6.8965517241379309E-3</v>
      </c>
      <c r="AL24" s="54">
        <f>AF24</f>
        <v>1.3793103448275862E-2</v>
      </c>
      <c r="AM24" s="55">
        <f>($AP$6*R24+$AP$7*P24+$AP$8*Q24+$AP$9*S24+$AP$10*T24+$AP$11*U24+$AP$12*V24+$AP$13*W24+$AP$14*X24)/N24</f>
        <v>0.62471395881006864</v>
      </c>
      <c r="AN24" s="54">
        <f>AM24/AM$501</f>
        <v>1.2768088755522518</v>
      </c>
      <c r="AV24" s="44"/>
    </row>
    <row r="25" spans="1:48" s="56" customFormat="1" ht="15" customHeight="1" x14ac:dyDescent="0.2">
      <c r="A25" s="43" t="s">
        <v>323</v>
      </c>
      <c r="B25" s="43"/>
      <c r="C25" s="43" t="s">
        <v>323</v>
      </c>
      <c r="D25" s="43">
        <v>2</v>
      </c>
      <c r="E25" s="43">
        <v>1</v>
      </c>
      <c r="F25" s="43" t="s">
        <v>416</v>
      </c>
      <c r="G25" s="43"/>
      <c r="H25" s="43" t="s">
        <v>332</v>
      </c>
      <c r="I25" s="43">
        <v>22</v>
      </c>
      <c r="J25" s="43" t="s">
        <v>504</v>
      </c>
      <c r="K25" s="43">
        <v>7</v>
      </c>
      <c r="L25" s="58">
        <v>368</v>
      </c>
      <c r="M25" s="58">
        <v>407</v>
      </c>
      <c r="N25" s="23">
        <v>1961</v>
      </c>
      <c r="O25" s="22">
        <f>SUM(P25:X25)</f>
        <v>491</v>
      </c>
      <c r="P25" s="58">
        <v>49</v>
      </c>
      <c r="Q25" s="58">
        <v>22</v>
      </c>
      <c r="R25" s="58">
        <v>184</v>
      </c>
      <c r="S25" s="58">
        <v>9</v>
      </c>
      <c r="T25" s="58">
        <v>134</v>
      </c>
      <c r="U25" s="58">
        <v>12</v>
      </c>
      <c r="V25" s="58">
        <v>51</v>
      </c>
      <c r="W25" s="58">
        <v>26</v>
      </c>
      <c r="X25" s="58">
        <v>4</v>
      </c>
      <c r="Y25" s="54">
        <f>P25/$O25</f>
        <v>9.9796334012219962E-2</v>
      </c>
      <c r="Z25" s="54">
        <f>Q25/$O25</f>
        <v>4.4806517311608958E-2</v>
      </c>
      <c r="AA25" s="54">
        <f>R25/$O25</f>
        <v>0.37474541751527496</v>
      </c>
      <c r="AB25" s="54">
        <f>S25/$O25</f>
        <v>1.8329938900203666E-2</v>
      </c>
      <c r="AC25" s="54">
        <f>T25/$O25</f>
        <v>0.27291242362525459</v>
      </c>
      <c r="AD25" s="54">
        <f>U25/$O25</f>
        <v>2.4439918533604887E-2</v>
      </c>
      <c r="AE25" s="54">
        <f>V25/$O25</f>
        <v>0.10386965376782077</v>
      </c>
      <c r="AF25" s="54">
        <f>W25/$O25</f>
        <v>5.2953156822810592E-2</v>
      </c>
      <c r="AG25" s="54">
        <f>X25/$O25</f>
        <v>8.1466395112016286E-3</v>
      </c>
      <c r="AH25" s="55">
        <f>(O25/N25)/($O$501/$N$501)</f>
        <v>1.0655886755269606</v>
      </c>
      <c r="AI25" s="54">
        <f>Y25+Z25+AA25</f>
        <v>0.5193482688391039</v>
      </c>
      <c r="AJ25" s="54">
        <f>AB25+AC25+AE25+AG25</f>
        <v>0.40325865580448067</v>
      </c>
      <c r="AK25" s="54">
        <f>AD25</f>
        <v>2.4439918533604887E-2</v>
      </c>
      <c r="AL25" s="54">
        <f>AF25</f>
        <v>5.2953156822810592E-2</v>
      </c>
      <c r="AM25" s="55">
        <f>($AP$6*R25+$AP$7*P25+$AP$8*Q25+$AP$9*S25+$AP$10*T25+$AP$11*U25+$AP$12*V25+$AP$13*W25+$AP$14*X25)/N25</f>
        <v>0.47322794492605813</v>
      </c>
      <c r="AN25" s="54">
        <f>AM25/AM$501</f>
        <v>0.96719727760180285</v>
      </c>
      <c r="AV25" s="44"/>
    </row>
    <row r="26" spans="1:48" s="56" customFormat="1" ht="15" customHeight="1" x14ac:dyDescent="0.2">
      <c r="A26" s="43" t="s">
        <v>348</v>
      </c>
      <c r="B26" s="43"/>
      <c r="C26" s="43" t="s">
        <v>324</v>
      </c>
      <c r="D26" s="43">
        <v>4</v>
      </c>
      <c r="E26" s="43">
        <v>2</v>
      </c>
      <c r="F26" s="43" t="s">
        <v>416</v>
      </c>
      <c r="G26" s="43"/>
      <c r="H26" s="43" t="s">
        <v>348</v>
      </c>
      <c r="I26" s="43">
        <v>2</v>
      </c>
      <c r="J26" s="43" t="s">
        <v>503</v>
      </c>
      <c r="K26" s="43">
        <v>10</v>
      </c>
      <c r="L26" s="58">
        <v>1081</v>
      </c>
      <c r="M26" s="58">
        <v>1357</v>
      </c>
      <c r="N26" s="25">
        <v>6840</v>
      </c>
      <c r="O26" s="23">
        <f>SUM(P26:X26)</f>
        <v>1445</v>
      </c>
      <c r="P26" s="58">
        <v>6</v>
      </c>
      <c r="Q26" s="58">
        <v>4</v>
      </c>
      <c r="R26" s="58">
        <v>53</v>
      </c>
      <c r="S26" s="58">
        <v>86</v>
      </c>
      <c r="T26" s="58">
        <v>865</v>
      </c>
      <c r="U26" s="58">
        <v>108</v>
      </c>
      <c r="V26" s="58">
        <v>187</v>
      </c>
      <c r="W26" s="58">
        <v>109</v>
      </c>
      <c r="X26" s="58">
        <v>27</v>
      </c>
      <c r="Y26" s="54">
        <f>P26/$O26</f>
        <v>4.1522491349480972E-3</v>
      </c>
      <c r="Z26" s="54">
        <f>Q26/$O26</f>
        <v>2.7681660899653978E-3</v>
      </c>
      <c r="AA26" s="54">
        <f>R26/$O26</f>
        <v>3.6678200692041522E-2</v>
      </c>
      <c r="AB26" s="54">
        <f>S26/$O26</f>
        <v>5.9515570934256058E-2</v>
      </c>
      <c r="AC26" s="54">
        <f>T26/$O26</f>
        <v>0.59861591695501726</v>
      </c>
      <c r="AD26" s="54">
        <f>U26/$O26</f>
        <v>7.4740484429065737E-2</v>
      </c>
      <c r="AE26" s="54">
        <f>V26/$O26</f>
        <v>0.12941176470588237</v>
      </c>
      <c r="AF26" s="54">
        <f>W26/$O26</f>
        <v>7.5432525951557097E-2</v>
      </c>
      <c r="AG26" s="54">
        <f>X26/$O26</f>
        <v>1.8685121107266434E-2</v>
      </c>
      <c r="AH26" s="57">
        <f>(O26/N26)/($O$501/$N$501)</f>
        <v>0.89907815011243131</v>
      </c>
      <c r="AI26" s="54">
        <f>Y26+Z26+AA26</f>
        <v>4.3598615916955019E-2</v>
      </c>
      <c r="AJ26" s="54">
        <f>AB26+AC26+AE26+AG26</f>
        <v>0.80622837370242206</v>
      </c>
      <c r="AK26" s="54">
        <f>AD26</f>
        <v>7.4740484429065737E-2</v>
      </c>
      <c r="AL26" s="54">
        <f>AF26</f>
        <v>7.5432525951557097E-2</v>
      </c>
      <c r="AM26" s="55">
        <f>($AP$6*R26+$AP$7*P26+$AP$8*Q26+$AP$9*S26+$AP$10*T26+$AP$11*U26+$AP$12*V26+$AP$13*W26+$AP$14*X26)/N26</f>
        <v>0.53574561403508769</v>
      </c>
      <c r="AN26" s="54">
        <f>AM26/AM$501</f>
        <v>1.0949727397497782</v>
      </c>
      <c r="AV26" s="44"/>
    </row>
    <row r="27" spans="1:48" s="56" customFormat="1" ht="15" customHeight="1" x14ac:dyDescent="0.2">
      <c r="A27" s="43" t="s">
        <v>257</v>
      </c>
      <c r="B27" s="43"/>
      <c r="C27" s="43" t="s">
        <v>122</v>
      </c>
      <c r="D27" s="43">
        <v>24</v>
      </c>
      <c r="E27" s="43">
        <v>3</v>
      </c>
      <c r="F27" s="43"/>
      <c r="G27" s="43"/>
      <c r="H27" s="43" t="s">
        <v>422</v>
      </c>
      <c r="I27" s="43">
        <v>23</v>
      </c>
      <c r="J27" s="43" t="s">
        <v>502</v>
      </c>
      <c r="K27" s="43">
        <v>9</v>
      </c>
      <c r="L27" s="58">
        <v>111</v>
      </c>
      <c r="M27" s="58">
        <v>111</v>
      </c>
      <c r="N27" s="23">
        <v>624</v>
      </c>
      <c r="O27" s="23">
        <f>SUM(P27:X27)</f>
        <v>137</v>
      </c>
      <c r="P27" s="58">
        <v>17</v>
      </c>
      <c r="Q27" s="58">
        <v>0</v>
      </c>
      <c r="R27" s="58">
        <v>73</v>
      </c>
      <c r="S27" s="58">
        <v>0</v>
      </c>
      <c r="T27" s="58">
        <v>31</v>
      </c>
      <c r="U27" s="58">
        <v>2</v>
      </c>
      <c r="V27" s="58">
        <v>8</v>
      </c>
      <c r="W27" s="58">
        <v>6</v>
      </c>
      <c r="X27" s="58">
        <v>0</v>
      </c>
      <c r="Y27" s="54">
        <f>P27/$O27</f>
        <v>0.12408759124087591</v>
      </c>
      <c r="Z27" s="54">
        <f>Q27/$O27</f>
        <v>0</v>
      </c>
      <c r="AA27" s="54">
        <f>R27/$O27</f>
        <v>0.53284671532846717</v>
      </c>
      <c r="AB27" s="54">
        <f>S27/$O27</f>
        <v>0</v>
      </c>
      <c r="AC27" s="54">
        <f>T27/$O27</f>
        <v>0.22627737226277372</v>
      </c>
      <c r="AD27" s="54">
        <f>U27/$O27</f>
        <v>1.4598540145985401E-2</v>
      </c>
      <c r="AE27" s="54">
        <f>V27/$O27</f>
        <v>5.8394160583941604E-2</v>
      </c>
      <c r="AF27" s="54">
        <f>W27/$O27</f>
        <v>4.3795620437956206E-2</v>
      </c>
      <c r="AG27" s="54">
        <f>X27/$O27</f>
        <v>0</v>
      </c>
      <c r="AH27" s="55">
        <f>(O27/N27)/($O$501/$N$501)</f>
        <v>0.93437600136118915</v>
      </c>
      <c r="AI27" s="54">
        <f>Y27+Z27+AA27</f>
        <v>0.65693430656934304</v>
      </c>
      <c r="AJ27" s="54">
        <f>AB27+AC27+AE27+AG27</f>
        <v>0.28467153284671531</v>
      </c>
      <c r="AK27" s="54">
        <f>AD27</f>
        <v>1.4598540145985401E-2</v>
      </c>
      <c r="AL27" s="54">
        <f>AF27</f>
        <v>4.3795620437956206E-2</v>
      </c>
      <c r="AM27" s="55">
        <f>($AP$6*R27+$AP$7*P27+$AP$8*Q27+$AP$9*S27+$AP$10*T27+$AP$11*U27+$AP$12*V27+$AP$13*W27+$AP$14*X27)/N27</f>
        <v>0.37740384615384615</v>
      </c>
      <c r="AN27" s="54">
        <f>AM27/AM$501</f>
        <v>0.77134914890430795</v>
      </c>
      <c r="AV27" s="44"/>
    </row>
    <row r="28" spans="1:48" s="56" customFormat="1" ht="15" customHeight="1" x14ac:dyDescent="0.2">
      <c r="A28" s="43" t="s">
        <v>128</v>
      </c>
      <c r="B28" s="43"/>
      <c r="C28" s="43" t="s">
        <v>116</v>
      </c>
      <c r="D28" s="43">
        <v>3</v>
      </c>
      <c r="E28" s="43">
        <v>4</v>
      </c>
      <c r="F28" s="43"/>
      <c r="G28" s="43"/>
      <c r="H28" s="43" t="s">
        <v>3</v>
      </c>
      <c r="I28" s="43">
        <v>14</v>
      </c>
      <c r="J28" s="43" t="s">
        <v>505</v>
      </c>
      <c r="K28" s="43">
        <v>8</v>
      </c>
      <c r="L28" s="58">
        <v>56</v>
      </c>
      <c r="M28" s="58">
        <v>63</v>
      </c>
      <c r="N28" s="23">
        <v>339</v>
      </c>
      <c r="O28" s="22">
        <f>SUM(P28:X28)</f>
        <v>90</v>
      </c>
      <c r="P28" s="58">
        <v>19</v>
      </c>
      <c r="Q28" s="58">
        <v>3</v>
      </c>
      <c r="R28" s="58">
        <v>51</v>
      </c>
      <c r="S28" s="58">
        <v>0</v>
      </c>
      <c r="T28" s="58">
        <v>14</v>
      </c>
      <c r="U28" s="58">
        <v>0</v>
      </c>
      <c r="V28" s="58">
        <v>3</v>
      </c>
      <c r="W28" s="58">
        <v>0</v>
      </c>
      <c r="X28" s="58">
        <v>0</v>
      </c>
      <c r="Y28" s="54">
        <f>P28/$O28</f>
        <v>0.21111111111111111</v>
      </c>
      <c r="Z28" s="54">
        <f>Q28/$O28</f>
        <v>3.3333333333333333E-2</v>
      </c>
      <c r="AA28" s="54">
        <f>R28/$O28</f>
        <v>0.56666666666666665</v>
      </c>
      <c r="AB28" s="54">
        <f>S28/$O28</f>
        <v>0</v>
      </c>
      <c r="AC28" s="54">
        <f>T28/$O28</f>
        <v>0.15555555555555556</v>
      </c>
      <c r="AD28" s="54">
        <f>U28/$O28</f>
        <v>0</v>
      </c>
      <c r="AE28" s="54">
        <f>V28/$O28</f>
        <v>3.3333333333333333E-2</v>
      </c>
      <c r="AF28" s="54">
        <f>W28/$O28</f>
        <v>0</v>
      </c>
      <c r="AG28" s="54">
        <f>X28/$O28</f>
        <v>0</v>
      </c>
      <c r="AH28" s="55">
        <f>(O28/N28)/($O$501/$N$501)</f>
        <v>1.1298700823901211</v>
      </c>
      <c r="AI28" s="54">
        <f>Y28+Z28+AA28</f>
        <v>0.81111111111111112</v>
      </c>
      <c r="AJ28" s="54">
        <f>AB28+AC28+AE28+AG28</f>
        <v>0.18888888888888888</v>
      </c>
      <c r="AK28" s="54">
        <f>AD28</f>
        <v>0</v>
      </c>
      <c r="AL28" s="54">
        <f>AF28</f>
        <v>0</v>
      </c>
      <c r="AM28" s="55">
        <f>($AP$6*R28+$AP$7*P28+$AP$8*Q28+$AP$9*S28+$AP$10*T28+$AP$11*U28+$AP$12*V28+$AP$13*W28+$AP$14*X28)/N28</f>
        <v>0.4528023598820059</v>
      </c>
      <c r="AN28" s="54">
        <f>AM28/AM$501</f>
        <v>0.92545086245483132</v>
      </c>
      <c r="AV28" s="44"/>
    </row>
    <row r="29" spans="1:48" s="56" customFormat="1" ht="15" customHeight="1" x14ac:dyDescent="0.2">
      <c r="A29" s="43" t="s">
        <v>534</v>
      </c>
      <c r="B29" s="43">
        <v>3</v>
      </c>
      <c r="C29" s="43" t="s">
        <v>106</v>
      </c>
      <c r="D29" s="43">
        <v>9</v>
      </c>
      <c r="E29" s="43">
        <v>10</v>
      </c>
      <c r="F29" s="43"/>
      <c r="G29" s="43"/>
      <c r="H29" s="43" t="s">
        <v>335</v>
      </c>
      <c r="I29" s="43">
        <v>10</v>
      </c>
      <c r="J29" s="43" t="s">
        <v>501</v>
      </c>
      <c r="K29" s="43">
        <v>6</v>
      </c>
      <c r="L29" s="58">
        <v>114</v>
      </c>
      <c r="M29" s="58">
        <v>124</v>
      </c>
      <c r="N29" s="23">
        <v>600</v>
      </c>
      <c r="O29" s="23">
        <f>SUM(P29:X29)</f>
        <v>129</v>
      </c>
      <c r="P29" s="58">
        <v>10</v>
      </c>
      <c r="Q29" s="58">
        <v>4</v>
      </c>
      <c r="R29" s="58">
        <v>36</v>
      </c>
      <c r="S29" s="58">
        <v>0</v>
      </c>
      <c r="T29" s="58">
        <v>40</v>
      </c>
      <c r="U29" s="58">
        <v>14</v>
      </c>
      <c r="V29" s="58">
        <v>17</v>
      </c>
      <c r="W29" s="58">
        <v>2</v>
      </c>
      <c r="X29" s="58">
        <v>6</v>
      </c>
      <c r="Y29" s="54">
        <f>P29/$O29</f>
        <v>7.7519379844961239E-2</v>
      </c>
      <c r="Z29" s="54">
        <f>Q29/$O29</f>
        <v>3.1007751937984496E-2</v>
      </c>
      <c r="AA29" s="54">
        <f>R29/$O29</f>
        <v>0.27906976744186046</v>
      </c>
      <c r="AB29" s="54">
        <f>S29/$O29</f>
        <v>0</v>
      </c>
      <c r="AC29" s="54">
        <f>T29/$O29</f>
        <v>0.31007751937984496</v>
      </c>
      <c r="AD29" s="54">
        <f>U29/$O29</f>
        <v>0.10852713178294573</v>
      </c>
      <c r="AE29" s="54">
        <f>V29/$O29</f>
        <v>0.13178294573643412</v>
      </c>
      <c r="AF29" s="54">
        <f>W29/$O29</f>
        <v>1.5503875968992248E-2</v>
      </c>
      <c r="AG29" s="54">
        <f>X29/$O29</f>
        <v>4.6511627906976744E-2</v>
      </c>
      <c r="AH29" s="55">
        <f>(O29/N29)/($O$501/$N$501)</f>
        <v>0.91500645505559952</v>
      </c>
      <c r="AI29" s="54">
        <f>Y29+Z29+AA29</f>
        <v>0.38759689922480622</v>
      </c>
      <c r="AJ29" s="54">
        <f>AB29+AC29+AE29+AG29</f>
        <v>0.48837209302325579</v>
      </c>
      <c r="AK29" s="54">
        <f>AD29</f>
        <v>0.10852713178294573</v>
      </c>
      <c r="AL29" s="54">
        <f>AF29</f>
        <v>1.5503875968992248E-2</v>
      </c>
      <c r="AM29" s="55">
        <f>($AP$6*R29+$AP$7*P29+$AP$8*Q29+$AP$9*S29+$AP$10*T29+$AP$11*U29+$AP$12*V29+$AP$13*W29+$AP$14*X29)/N29</f>
        <v>0.53749999999999998</v>
      </c>
      <c r="AN29" s="54">
        <f>AM29/AM$501</f>
        <v>1.0985584057006577</v>
      </c>
      <c r="AV29" s="44"/>
    </row>
    <row r="30" spans="1:48" s="56" customFormat="1" ht="15" customHeight="1" x14ac:dyDescent="0.2">
      <c r="A30" s="43" t="s">
        <v>2</v>
      </c>
      <c r="B30" s="43"/>
      <c r="C30" s="43" t="s">
        <v>116</v>
      </c>
      <c r="D30" s="43">
        <v>3</v>
      </c>
      <c r="E30" s="43">
        <v>5</v>
      </c>
      <c r="F30" s="43"/>
      <c r="G30" s="43"/>
      <c r="H30" s="43" t="s">
        <v>3</v>
      </c>
      <c r="I30" s="43">
        <v>14</v>
      </c>
      <c r="J30" s="43" t="s">
        <v>505</v>
      </c>
      <c r="K30" s="43">
        <v>8</v>
      </c>
      <c r="L30" s="58">
        <v>37</v>
      </c>
      <c r="M30" s="58">
        <v>39</v>
      </c>
      <c r="N30" s="23">
        <v>206</v>
      </c>
      <c r="O30" s="22">
        <f>SUM(P30:X30)</f>
        <v>50</v>
      </c>
      <c r="P30" s="58">
        <v>5</v>
      </c>
      <c r="Q30" s="58">
        <v>15</v>
      </c>
      <c r="R30" s="58">
        <v>17</v>
      </c>
      <c r="S30" s="58">
        <v>3</v>
      </c>
      <c r="T30" s="58">
        <v>5</v>
      </c>
      <c r="U30" s="58">
        <v>0</v>
      </c>
      <c r="V30" s="58">
        <v>0</v>
      </c>
      <c r="W30" s="58">
        <v>5</v>
      </c>
      <c r="X30" s="58">
        <v>0</v>
      </c>
      <c r="Y30" s="54">
        <f>P30/$O30</f>
        <v>0.1</v>
      </c>
      <c r="Z30" s="54">
        <f>Q30/$O30</f>
        <v>0.3</v>
      </c>
      <c r="AA30" s="54">
        <f>R30/$O30</f>
        <v>0.34</v>
      </c>
      <c r="AB30" s="54">
        <f>S30/$O30</f>
        <v>0.06</v>
      </c>
      <c r="AC30" s="54">
        <f>T30/$O30</f>
        <v>0.1</v>
      </c>
      <c r="AD30" s="54">
        <f>U30/$O30</f>
        <v>0</v>
      </c>
      <c r="AE30" s="54">
        <f>V30/$O30</f>
        <v>0</v>
      </c>
      <c r="AF30" s="54">
        <f>W30/$O30</f>
        <v>0.1</v>
      </c>
      <c r="AG30" s="54">
        <f>X30/$O30</f>
        <v>0</v>
      </c>
      <c r="AH30" s="55">
        <f>(O30/N30)/($O$501/$N$501)</f>
        <v>1.0329718390783469</v>
      </c>
      <c r="AI30" s="54">
        <f>Y30+Z30+AA30</f>
        <v>0.74</v>
      </c>
      <c r="AJ30" s="54">
        <f>AB30+AC30+AE30+AG30</f>
        <v>0.16</v>
      </c>
      <c r="AK30" s="54">
        <f>AD30</f>
        <v>0</v>
      </c>
      <c r="AL30" s="54">
        <f>AF30</f>
        <v>0.1</v>
      </c>
      <c r="AM30" s="55">
        <f>($AP$6*R30+$AP$7*P30+$AP$8*Q30+$AP$9*S30+$AP$10*T30+$AP$11*U30+$AP$12*V30+$AP$13*W30+$AP$14*X30)/N30</f>
        <v>0.40776699029126212</v>
      </c>
      <c r="AN30" s="54">
        <f>AM30/AM$501</f>
        <v>0.83340624139855712</v>
      </c>
      <c r="AV30" s="44"/>
    </row>
    <row r="31" spans="1:48" s="56" customFormat="1" ht="15" customHeight="1" x14ac:dyDescent="0.2">
      <c r="A31" s="43" t="s">
        <v>485</v>
      </c>
      <c r="B31" s="43"/>
      <c r="C31" s="43" t="s">
        <v>114</v>
      </c>
      <c r="D31" s="43">
        <v>23</v>
      </c>
      <c r="E31" s="43">
        <v>2</v>
      </c>
      <c r="F31" s="43" t="s">
        <v>417</v>
      </c>
      <c r="G31" s="43"/>
      <c r="H31" s="43" t="s">
        <v>423</v>
      </c>
      <c r="I31" s="43">
        <v>19</v>
      </c>
      <c r="J31" s="43" t="s">
        <v>505</v>
      </c>
      <c r="K31" s="43">
        <v>8</v>
      </c>
      <c r="L31" s="58">
        <v>330</v>
      </c>
      <c r="M31" s="58">
        <v>347</v>
      </c>
      <c r="N31" s="23">
        <v>1876</v>
      </c>
      <c r="O31" s="23">
        <f>SUM(P31:X31)</f>
        <v>382</v>
      </c>
      <c r="P31" s="58">
        <v>56</v>
      </c>
      <c r="Q31" s="58">
        <v>5</v>
      </c>
      <c r="R31" s="58">
        <v>189</v>
      </c>
      <c r="S31" s="58">
        <v>0</v>
      </c>
      <c r="T31" s="58">
        <v>56</v>
      </c>
      <c r="U31" s="58">
        <v>7</v>
      </c>
      <c r="V31" s="58">
        <v>48</v>
      </c>
      <c r="W31" s="58">
        <v>7</v>
      </c>
      <c r="X31" s="58">
        <v>14</v>
      </c>
      <c r="Y31" s="54">
        <f>P31/$O31</f>
        <v>0.14659685863874344</v>
      </c>
      <c r="Z31" s="54">
        <f>Q31/$O31</f>
        <v>1.3089005235602094E-2</v>
      </c>
      <c r="AA31" s="54">
        <f>R31/$O31</f>
        <v>0.49476439790575916</v>
      </c>
      <c r="AB31" s="54">
        <f>S31/$O31</f>
        <v>0</v>
      </c>
      <c r="AC31" s="54">
        <f>T31/$O31</f>
        <v>0.14659685863874344</v>
      </c>
      <c r="AD31" s="54">
        <f>U31/$O31</f>
        <v>1.832460732984293E-2</v>
      </c>
      <c r="AE31" s="54">
        <f>V31/$O31</f>
        <v>0.1256544502617801</v>
      </c>
      <c r="AF31" s="54">
        <f>W31/$O31</f>
        <v>1.832460732984293E-2</v>
      </c>
      <c r="AG31" s="54">
        <f>X31/$O31</f>
        <v>3.6649214659685861E-2</v>
      </c>
      <c r="AH31" s="55">
        <f>(O31/N31)/($O$501/$N$501)</f>
        <v>0.86659509553041858</v>
      </c>
      <c r="AI31" s="54">
        <f>Y31+Z31+AA31</f>
        <v>0.65445026178010468</v>
      </c>
      <c r="AJ31" s="54">
        <f>AB31+AC31+AE31+AG31</f>
        <v>0.30890052356020936</v>
      </c>
      <c r="AK31" s="54">
        <f>AD31</f>
        <v>1.832460732984293E-2</v>
      </c>
      <c r="AL31" s="54">
        <f>AF31</f>
        <v>1.832460732984293E-2</v>
      </c>
      <c r="AM31" s="55">
        <f>($AP$6*R31+$AP$7*P31+$AP$8*Q31+$AP$9*S31+$AP$10*T31+$AP$11*U31+$AP$12*V31+$AP$13*W31+$AP$14*X31)/N31</f>
        <v>0.35341151385927505</v>
      </c>
      <c r="AN31" s="54">
        <f>AM31/AM$501</f>
        <v>0.72231291017953692</v>
      </c>
      <c r="AV31" s="44"/>
    </row>
    <row r="32" spans="1:48" s="56" customFormat="1" ht="15" customHeight="1" x14ac:dyDescent="0.2">
      <c r="A32" s="43" t="s">
        <v>41</v>
      </c>
      <c r="B32" s="43"/>
      <c r="C32" s="43" t="s">
        <v>112</v>
      </c>
      <c r="D32" s="43">
        <v>17</v>
      </c>
      <c r="E32" s="43">
        <v>2</v>
      </c>
      <c r="F32" s="43"/>
      <c r="G32" s="43" t="s">
        <v>586</v>
      </c>
      <c r="H32" s="43" t="s">
        <v>72</v>
      </c>
      <c r="I32" s="43">
        <v>11</v>
      </c>
      <c r="J32" s="43" t="s">
        <v>507</v>
      </c>
      <c r="K32" s="43">
        <v>4</v>
      </c>
      <c r="L32" s="58">
        <v>122</v>
      </c>
      <c r="M32" s="58">
        <v>222</v>
      </c>
      <c r="N32" s="23">
        <v>1186</v>
      </c>
      <c r="O32" s="23">
        <f>SUM(P32:X32)</f>
        <v>313</v>
      </c>
      <c r="P32" s="58">
        <v>15</v>
      </c>
      <c r="Q32" s="58">
        <v>1</v>
      </c>
      <c r="R32" s="58">
        <v>107</v>
      </c>
      <c r="S32" s="58">
        <v>0</v>
      </c>
      <c r="T32" s="58">
        <v>124</v>
      </c>
      <c r="U32" s="58">
        <v>7</v>
      </c>
      <c r="V32" s="58">
        <v>30</v>
      </c>
      <c r="W32" s="58">
        <v>23</v>
      </c>
      <c r="X32" s="58">
        <v>6</v>
      </c>
      <c r="Y32" s="54">
        <f>P32/$O32</f>
        <v>4.7923322683706068E-2</v>
      </c>
      <c r="Z32" s="54">
        <f>Q32/$O32</f>
        <v>3.1948881789137379E-3</v>
      </c>
      <c r="AA32" s="54">
        <f>R32/$O32</f>
        <v>0.34185303514376997</v>
      </c>
      <c r="AB32" s="54">
        <f>S32/$O32</f>
        <v>0</v>
      </c>
      <c r="AC32" s="54">
        <f>T32/$O32</f>
        <v>0.3961661341853035</v>
      </c>
      <c r="AD32" s="54">
        <f>U32/$O32</f>
        <v>2.2364217252396165E-2</v>
      </c>
      <c r="AE32" s="54">
        <f>V32/$O32</f>
        <v>9.5846645367412137E-2</v>
      </c>
      <c r="AF32" s="54">
        <f>W32/$O32</f>
        <v>7.3482428115015971E-2</v>
      </c>
      <c r="AG32" s="54">
        <f>X32/$O32</f>
        <v>1.9169329073482427E-2</v>
      </c>
      <c r="AH32" s="55">
        <f>(O32/N32)/($O$501/$N$501)</f>
        <v>1.1231696161904492</v>
      </c>
      <c r="AI32" s="54">
        <f>Y32+Z32+AA32</f>
        <v>0.39297124600638977</v>
      </c>
      <c r="AJ32" s="54">
        <f>AB32+AC32+AE32+AG32</f>
        <v>0.51118210862619806</v>
      </c>
      <c r="AK32" s="54">
        <f>AD32</f>
        <v>2.2364217252396165E-2</v>
      </c>
      <c r="AL32" s="54">
        <f>AF32</f>
        <v>7.3482428115015971E-2</v>
      </c>
      <c r="AM32" s="55">
        <f>($AP$6*R32+$AP$7*P32+$AP$8*Q32+$AP$9*S32+$AP$10*T32+$AP$11*U32+$AP$12*V32+$AP$13*W32+$AP$14*X32)/N32</f>
        <v>0.50337268128161894</v>
      </c>
      <c r="AN32" s="54">
        <f>AM32/AM$501</f>
        <v>1.0288079818083731</v>
      </c>
      <c r="AV32" s="44"/>
    </row>
    <row r="33" spans="1:48" s="56" customFormat="1" ht="15" customHeight="1" x14ac:dyDescent="0.2">
      <c r="A33" s="43" t="s">
        <v>349</v>
      </c>
      <c r="B33" s="43"/>
      <c r="C33" s="43" t="s">
        <v>324</v>
      </c>
      <c r="D33" s="43">
        <v>4</v>
      </c>
      <c r="E33" s="43">
        <v>3</v>
      </c>
      <c r="F33" s="43"/>
      <c r="G33" s="43"/>
      <c r="H33" s="43" t="s">
        <v>330</v>
      </c>
      <c r="I33" s="43">
        <v>17</v>
      </c>
      <c r="J33" s="43" t="s">
        <v>503</v>
      </c>
      <c r="K33" s="43">
        <v>10</v>
      </c>
      <c r="L33" s="58">
        <v>153</v>
      </c>
      <c r="M33" s="58">
        <v>165</v>
      </c>
      <c r="N33" s="23">
        <v>794</v>
      </c>
      <c r="O33" s="23">
        <f>SUM(P33:X33)</f>
        <v>188</v>
      </c>
      <c r="P33" s="58">
        <v>23</v>
      </c>
      <c r="Q33" s="58">
        <v>13</v>
      </c>
      <c r="R33" s="58">
        <v>71</v>
      </c>
      <c r="S33" s="58">
        <v>0</v>
      </c>
      <c r="T33" s="58">
        <v>42</v>
      </c>
      <c r="U33" s="58">
        <v>2</v>
      </c>
      <c r="V33" s="58">
        <v>17</v>
      </c>
      <c r="W33" s="58">
        <v>20</v>
      </c>
      <c r="X33" s="58">
        <v>0</v>
      </c>
      <c r="Y33" s="54">
        <f>P33/$O33</f>
        <v>0.12234042553191489</v>
      </c>
      <c r="Z33" s="54">
        <f>Q33/$O33</f>
        <v>6.9148936170212769E-2</v>
      </c>
      <c r="AA33" s="54">
        <f>R33/$O33</f>
        <v>0.37765957446808512</v>
      </c>
      <c r="AB33" s="54">
        <f>S33/$O33</f>
        <v>0</v>
      </c>
      <c r="AC33" s="54">
        <f>T33/$O33</f>
        <v>0.22340425531914893</v>
      </c>
      <c r="AD33" s="54">
        <f>U33/$O33</f>
        <v>1.0638297872340425E-2</v>
      </c>
      <c r="AE33" s="54">
        <f>V33/$O33</f>
        <v>9.0425531914893623E-2</v>
      </c>
      <c r="AF33" s="54">
        <f>W33/$O33</f>
        <v>0.10638297872340426</v>
      </c>
      <c r="AG33" s="54">
        <f>X33/$O33</f>
        <v>0</v>
      </c>
      <c r="AH33" s="55">
        <f>(O33/N33)/($O$501/$N$501)</f>
        <v>1.007680941658091</v>
      </c>
      <c r="AI33" s="54">
        <f>Y33+Z33+AA33</f>
        <v>0.56914893617021278</v>
      </c>
      <c r="AJ33" s="54">
        <f>AB33+AC33+AE33+AG33</f>
        <v>0.31382978723404253</v>
      </c>
      <c r="AK33" s="54">
        <f>AD33</f>
        <v>1.0638297872340425E-2</v>
      </c>
      <c r="AL33" s="54">
        <f>AF33</f>
        <v>0.10638297872340426</v>
      </c>
      <c r="AM33" s="55">
        <f>($AP$6*R33+$AP$7*P33+$AP$8*Q33+$AP$9*S33+$AP$10*T33+$AP$11*U33+$AP$12*V33+$AP$13*W33+$AP$14*X33)/N33</f>
        <v>0.41876574307304787</v>
      </c>
      <c r="AN33" s="54">
        <f>AM33/AM$501</f>
        <v>0.85588581780907658</v>
      </c>
      <c r="AV33" s="44"/>
    </row>
    <row r="34" spans="1:48" s="56" customFormat="1" ht="15" customHeight="1" x14ac:dyDescent="0.2">
      <c r="A34" s="43" t="s">
        <v>44</v>
      </c>
      <c r="B34" s="43"/>
      <c r="C34" s="43" t="s">
        <v>110</v>
      </c>
      <c r="D34" s="43">
        <v>29</v>
      </c>
      <c r="E34" s="43">
        <v>2</v>
      </c>
      <c r="F34" s="43"/>
      <c r="G34" s="43"/>
      <c r="H34" s="43" t="s">
        <v>421</v>
      </c>
      <c r="I34" s="43">
        <v>13</v>
      </c>
      <c r="J34" s="43" t="s">
        <v>110</v>
      </c>
      <c r="K34" s="43">
        <v>5</v>
      </c>
      <c r="L34" s="58">
        <v>57</v>
      </c>
      <c r="M34" s="58">
        <v>63</v>
      </c>
      <c r="N34" s="23">
        <v>351</v>
      </c>
      <c r="O34" s="23">
        <f>SUM(P34:X34)</f>
        <v>76</v>
      </c>
      <c r="P34" s="58">
        <v>20</v>
      </c>
      <c r="Q34" s="58">
        <v>0</v>
      </c>
      <c r="R34" s="58">
        <v>30</v>
      </c>
      <c r="S34" s="58">
        <v>1</v>
      </c>
      <c r="T34" s="58">
        <v>12</v>
      </c>
      <c r="U34" s="58">
        <v>0</v>
      </c>
      <c r="V34" s="58">
        <v>13</v>
      </c>
      <c r="W34" s="58">
        <v>0</v>
      </c>
      <c r="X34" s="58">
        <v>0</v>
      </c>
      <c r="Y34" s="54">
        <f>P34/$O34</f>
        <v>0.26315789473684209</v>
      </c>
      <c r="Z34" s="54">
        <f>Q34/$O34</f>
        <v>0</v>
      </c>
      <c r="AA34" s="54">
        <f>R34/$O34</f>
        <v>0.39473684210526316</v>
      </c>
      <c r="AB34" s="54">
        <f>S34/$O34</f>
        <v>1.3157894736842105E-2</v>
      </c>
      <c r="AC34" s="54">
        <f>T34/$O34</f>
        <v>0.15789473684210525</v>
      </c>
      <c r="AD34" s="54">
        <f>U34/$O34</f>
        <v>0</v>
      </c>
      <c r="AE34" s="54">
        <f>V34/$O34</f>
        <v>0.17105263157894737</v>
      </c>
      <c r="AF34" s="54">
        <f>W34/$O34</f>
        <v>0</v>
      </c>
      <c r="AG34" s="54">
        <f>X34/$O34</f>
        <v>0</v>
      </c>
      <c r="AH34" s="55">
        <f>(O34/N34)/($O$501/$N$501)</f>
        <v>0.92149328276983455</v>
      </c>
      <c r="AI34" s="54">
        <f>Y34+Z34+AA34</f>
        <v>0.65789473684210531</v>
      </c>
      <c r="AJ34" s="54">
        <f>AB34+AC34+AE34+AG34</f>
        <v>0.34210526315789469</v>
      </c>
      <c r="AK34" s="54">
        <f>AD34</f>
        <v>0</v>
      </c>
      <c r="AL34" s="54">
        <f>AF34</f>
        <v>0</v>
      </c>
      <c r="AM34" s="55">
        <f>($AP$6*R34+$AP$7*P34+$AP$8*Q34+$AP$9*S34+$AP$10*T34+$AP$11*U34+$AP$12*V34+$AP$13*W34+$AP$14*X34)/N34</f>
        <v>0.40170940170940173</v>
      </c>
      <c r="AN34" s="54">
        <f>AM34/AM$501</f>
        <v>0.82102556259878212</v>
      </c>
      <c r="AV34" s="44"/>
    </row>
    <row r="35" spans="1:48" s="56" customFormat="1" ht="15" customHeight="1" x14ac:dyDescent="0.2">
      <c r="A35" s="43" t="s">
        <v>460</v>
      </c>
      <c r="B35" s="43"/>
      <c r="C35" s="43" t="s">
        <v>114</v>
      </c>
      <c r="D35" s="43">
        <v>23</v>
      </c>
      <c r="E35" s="43">
        <v>3</v>
      </c>
      <c r="F35" s="43"/>
      <c r="G35" s="43"/>
      <c r="H35" s="43" t="s">
        <v>423</v>
      </c>
      <c r="I35" s="43">
        <v>19</v>
      </c>
      <c r="J35" s="43" t="s">
        <v>507</v>
      </c>
      <c r="K35" s="43">
        <v>4</v>
      </c>
      <c r="L35" s="58">
        <v>69</v>
      </c>
      <c r="M35" s="58">
        <v>78</v>
      </c>
      <c r="N35" s="23">
        <v>466</v>
      </c>
      <c r="O35" s="23">
        <f>SUM(P35:X35)</f>
        <v>129</v>
      </c>
      <c r="P35" s="58">
        <v>13</v>
      </c>
      <c r="Q35" s="58">
        <v>5</v>
      </c>
      <c r="R35" s="58">
        <v>59</v>
      </c>
      <c r="S35" s="58">
        <v>0</v>
      </c>
      <c r="T35" s="58">
        <v>26</v>
      </c>
      <c r="U35" s="58">
        <v>4</v>
      </c>
      <c r="V35" s="58">
        <v>17</v>
      </c>
      <c r="W35" s="58">
        <v>5</v>
      </c>
      <c r="X35" s="58">
        <v>0</v>
      </c>
      <c r="Y35" s="54">
        <f>P35/$O35</f>
        <v>0.10077519379844961</v>
      </c>
      <c r="Z35" s="54">
        <f>Q35/$O35</f>
        <v>3.875968992248062E-2</v>
      </c>
      <c r="AA35" s="54">
        <f>R35/$O35</f>
        <v>0.4573643410852713</v>
      </c>
      <c r="AB35" s="54">
        <f>S35/$O35</f>
        <v>0</v>
      </c>
      <c r="AC35" s="54">
        <f>T35/$O35</f>
        <v>0.20155038759689922</v>
      </c>
      <c r="AD35" s="54">
        <f>U35/$O35</f>
        <v>3.1007751937984496E-2</v>
      </c>
      <c r="AE35" s="54">
        <f>V35/$O35</f>
        <v>0.13178294573643412</v>
      </c>
      <c r="AF35" s="54">
        <f>W35/$O35</f>
        <v>3.875968992248062E-2</v>
      </c>
      <c r="AG35" s="54">
        <f>X35/$O35</f>
        <v>0</v>
      </c>
      <c r="AH35" s="55">
        <f>(O35/N35)/($O$501/$N$501)</f>
        <v>1.1781198992132182</v>
      </c>
      <c r="AI35" s="54">
        <f>Y35+Z35+AA35</f>
        <v>0.5968992248062015</v>
      </c>
      <c r="AJ35" s="54">
        <f>AB35+AC35+AE35+AG35</f>
        <v>0.33333333333333337</v>
      </c>
      <c r="AK35" s="54">
        <f>AD35</f>
        <v>3.1007751937984496E-2</v>
      </c>
      <c r="AL35" s="54">
        <f>AF35</f>
        <v>3.875968992248062E-2</v>
      </c>
      <c r="AM35" s="55">
        <f>($AP$6*R35+$AP$7*P35+$AP$8*Q35+$AP$9*S35+$AP$10*T35+$AP$11*U35+$AP$12*V35+$AP$13*W35+$AP$14*X35)/N35</f>
        <v>0.50536480686695284</v>
      </c>
      <c r="AN35" s="54">
        <f>AM35/AM$501</f>
        <v>1.0328795470306613</v>
      </c>
      <c r="AV35" s="44"/>
    </row>
    <row r="36" spans="1:48" s="56" customFormat="1" ht="15" customHeight="1" x14ac:dyDescent="0.2">
      <c r="A36" s="43" t="s">
        <v>461</v>
      </c>
      <c r="B36" s="43"/>
      <c r="C36" s="43" t="s">
        <v>121</v>
      </c>
      <c r="D36" s="43">
        <v>16</v>
      </c>
      <c r="E36" s="43">
        <v>1</v>
      </c>
      <c r="F36" s="43"/>
      <c r="G36" s="43"/>
      <c r="H36" s="43" t="s">
        <v>332</v>
      </c>
      <c r="I36" s="43">
        <v>22</v>
      </c>
      <c r="J36" s="43" t="s">
        <v>504</v>
      </c>
      <c r="K36" s="43">
        <v>7</v>
      </c>
      <c r="L36" s="58">
        <v>64</v>
      </c>
      <c r="M36" s="58">
        <v>64</v>
      </c>
      <c r="N36" s="23">
        <v>323</v>
      </c>
      <c r="O36" s="23">
        <f>SUM(P36:X36)</f>
        <v>90</v>
      </c>
      <c r="P36" s="58">
        <v>12</v>
      </c>
      <c r="Q36" s="58">
        <v>2</v>
      </c>
      <c r="R36" s="58">
        <v>47</v>
      </c>
      <c r="S36" s="58">
        <v>0</v>
      </c>
      <c r="T36" s="58">
        <v>18</v>
      </c>
      <c r="U36" s="58">
        <v>2</v>
      </c>
      <c r="V36" s="58">
        <v>8</v>
      </c>
      <c r="W36" s="58">
        <v>0</v>
      </c>
      <c r="X36" s="58">
        <v>1</v>
      </c>
      <c r="Y36" s="54">
        <f>P36/$O36</f>
        <v>0.13333333333333333</v>
      </c>
      <c r="Z36" s="54">
        <f>Q36/$O36</f>
        <v>2.2222222222222223E-2</v>
      </c>
      <c r="AA36" s="54">
        <f>R36/$O36</f>
        <v>0.52222222222222225</v>
      </c>
      <c r="AB36" s="54">
        <f>S36/$O36</f>
        <v>0</v>
      </c>
      <c r="AC36" s="54">
        <f>T36/$O36</f>
        <v>0.2</v>
      </c>
      <c r="AD36" s="54">
        <f>U36/$O36</f>
        <v>2.2222222222222223E-2</v>
      </c>
      <c r="AE36" s="54">
        <f>V36/$O36</f>
        <v>8.8888888888888892E-2</v>
      </c>
      <c r="AF36" s="54">
        <f>W36/$O36</f>
        <v>0</v>
      </c>
      <c r="AG36" s="54">
        <f>X36/$O36</f>
        <v>1.1111111111111112E-2</v>
      </c>
      <c r="AH36" s="55">
        <f>(O36/N36)/($O$501/$N$501)</f>
        <v>1.1858388790410248</v>
      </c>
      <c r="AI36" s="54">
        <f>Y36+Z36+AA36</f>
        <v>0.67777777777777781</v>
      </c>
      <c r="AJ36" s="54">
        <f>AB36+AC36+AE36+AG36</f>
        <v>0.30000000000000004</v>
      </c>
      <c r="AK36" s="54">
        <f>AD36</f>
        <v>2.2222222222222223E-2</v>
      </c>
      <c r="AL36" s="54">
        <f>AF36</f>
        <v>0</v>
      </c>
      <c r="AM36" s="55">
        <f>($AP$6*R36+$AP$7*P36+$AP$8*Q36+$AP$9*S36+$AP$10*T36+$AP$11*U36+$AP$12*V36+$AP$13*W36+$AP$14*X36)/N36</f>
        <v>0.5</v>
      </c>
      <c r="AN36" s="54">
        <f>AM36/AM$501</f>
        <v>1.0219147960006119</v>
      </c>
      <c r="AV36" s="44"/>
    </row>
    <row r="37" spans="1:48" s="56" customFormat="1" ht="15" customHeight="1" x14ac:dyDescent="0.2">
      <c r="A37" s="43" t="s">
        <v>621</v>
      </c>
      <c r="B37" s="43"/>
      <c r="C37" s="43" t="s">
        <v>119</v>
      </c>
      <c r="D37" s="43">
        <v>5</v>
      </c>
      <c r="E37" s="43">
        <v>3</v>
      </c>
      <c r="F37" s="43"/>
      <c r="G37" s="43"/>
      <c r="H37" s="43" t="s">
        <v>171</v>
      </c>
      <c r="I37" s="43">
        <v>1</v>
      </c>
      <c r="J37" s="43" t="s">
        <v>501</v>
      </c>
      <c r="K37" s="43">
        <v>6</v>
      </c>
      <c r="L37" s="58">
        <v>32</v>
      </c>
      <c r="M37" s="58">
        <v>45</v>
      </c>
      <c r="N37" s="22">
        <v>213</v>
      </c>
      <c r="O37" s="22">
        <f>SUM(P37:X37)</f>
        <v>45</v>
      </c>
      <c r="P37" s="58">
        <v>5</v>
      </c>
      <c r="Q37" s="58">
        <v>1</v>
      </c>
      <c r="R37" s="58">
        <v>29</v>
      </c>
      <c r="S37" s="58">
        <v>0</v>
      </c>
      <c r="T37" s="58">
        <v>5</v>
      </c>
      <c r="U37" s="58">
        <v>1</v>
      </c>
      <c r="V37" s="58">
        <v>0</v>
      </c>
      <c r="W37" s="58">
        <v>4</v>
      </c>
      <c r="X37" s="58">
        <v>0</v>
      </c>
      <c r="Y37" s="54">
        <f>P37/$O37</f>
        <v>0.1111111111111111</v>
      </c>
      <c r="Z37" s="54">
        <f>Q37/$O37</f>
        <v>2.2222222222222223E-2</v>
      </c>
      <c r="AA37" s="54">
        <f>R37/$O37</f>
        <v>0.64444444444444449</v>
      </c>
      <c r="AB37" s="54">
        <f>S37/$O37</f>
        <v>0</v>
      </c>
      <c r="AC37" s="54">
        <f>T37/$O37</f>
        <v>0.1111111111111111</v>
      </c>
      <c r="AD37" s="54">
        <f>U37/$O37</f>
        <v>2.2222222222222223E-2</v>
      </c>
      <c r="AE37" s="54">
        <f>V37/$O37</f>
        <v>0</v>
      </c>
      <c r="AF37" s="54">
        <f>W37/$O37</f>
        <v>8.8888888888888892E-2</v>
      </c>
      <c r="AG37" s="54">
        <f>X37/$O37</f>
        <v>0</v>
      </c>
      <c r="AH37" s="55">
        <f>(O37/N37)/($O$501/$N$501)</f>
        <v>0.89912196697242019</v>
      </c>
      <c r="AI37" s="54">
        <f>Y37+Z37+AA37</f>
        <v>0.77777777777777779</v>
      </c>
      <c r="AJ37" s="54">
        <f>AB37+AC37+AE37+AG37</f>
        <v>0.1111111111111111</v>
      </c>
      <c r="AK37" s="54">
        <f>AD37</f>
        <v>2.2222222222222223E-2</v>
      </c>
      <c r="AL37" s="54">
        <f>AF37</f>
        <v>8.8888888888888892E-2</v>
      </c>
      <c r="AM37" s="55">
        <f>($AP$6*R37+$AP$7*P37+$AP$8*Q37+$AP$9*S37+$AP$10*T37+$AP$11*U37+$AP$12*V37+$AP$13*W37+$AP$14*X37)/N37</f>
        <v>0.33098591549295775</v>
      </c>
      <c r="AN37" s="54">
        <f>AM37/AM$501</f>
        <v>0.67647880862012333</v>
      </c>
      <c r="AV37" s="44"/>
    </row>
    <row r="38" spans="1:48" s="56" customFormat="1" ht="15" customHeight="1" x14ac:dyDescent="0.2">
      <c r="A38" s="43" t="s">
        <v>258</v>
      </c>
      <c r="B38" s="43"/>
      <c r="C38" s="43" t="s">
        <v>122</v>
      </c>
      <c r="D38" s="43">
        <v>24</v>
      </c>
      <c r="E38" s="43">
        <v>4</v>
      </c>
      <c r="F38" s="43" t="s">
        <v>416</v>
      </c>
      <c r="G38" s="43"/>
      <c r="H38" s="43" t="s">
        <v>29</v>
      </c>
      <c r="I38" s="43">
        <v>8</v>
      </c>
      <c r="J38" s="43" t="s">
        <v>502</v>
      </c>
      <c r="K38" s="43">
        <v>9</v>
      </c>
      <c r="L38" s="58">
        <v>916</v>
      </c>
      <c r="M38" s="58">
        <v>995</v>
      </c>
      <c r="N38" s="23">
        <v>4846</v>
      </c>
      <c r="O38" s="23">
        <f>SUM(P38:X38)</f>
        <v>1070</v>
      </c>
      <c r="P38" s="58">
        <v>17</v>
      </c>
      <c r="Q38" s="58">
        <v>6</v>
      </c>
      <c r="R38" s="58">
        <v>101</v>
      </c>
      <c r="S38" s="58">
        <v>0</v>
      </c>
      <c r="T38" s="58">
        <v>452</v>
      </c>
      <c r="U38" s="58">
        <v>97</v>
      </c>
      <c r="V38" s="58">
        <v>204</v>
      </c>
      <c r="W38" s="58">
        <v>157</v>
      </c>
      <c r="X38" s="58">
        <v>36</v>
      </c>
      <c r="Y38" s="54">
        <f>P38/$O38</f>
        <v>1.5887850467289719E-2</v>
      </c>
      <c r="Z38" s="54">
        <f>Q38/$O38</f>
        <v>5.6074766355140183E-3</v>
      </c>
      <c r="AA38" s="54">
        <f>R38/$O38</f>
        <v>9.4392523364485975E-2</v>
      </c>
      <c r="AB38" s="54">
        <f>S38/$O38</f>
        <v>0</v>
      </c>
      <c r="AC38" s="54">
        <f>T38/$O38</f>
        <v>0.42242990654205609</v>
      </c>
      <c r="AD38" s="54">
        <f>U38/$O38</f>
        <v>9.065420560747664E-2</v>
      </c>
      <c r="AE38" s="54">
        <f>V38/$O38</f>
        <v>0.19065420560747665</v>
      </c>
      <c r="AF38" s="54">
        <f>W38/$O38</f>
        <v>0.14672897196261683</v>
      </c>
      <c r="AG38" s="54">
        <f>X38/$O38</f>
        <v>3.3644859813084113E-2</v>
      </c>
      <c r="AH38" s="55">
        <f>(O38/N38)/($O$501/$N$501)</f>
        <v>0.93969316041951789</v>
      </c>
      <c r="AI38" s="54">
        <f>Y38+Z38+AA38</f>
        <v>0.11588785046728972</v>
      </c>
      <c r="AJ38" s="54">
        <f>AB38+AC38+AE38+AG38</f>
        <v>0.64672897196261681</v>
      </c>
      <c r="AK38" s="54">
        <f>AD38</f>
        <v>9.065420560747664E-2</v>
      </c>
      <c r="AL38" s="54">
        <f>AF38</f>
        <v>0.14672897196261683</v>
      </c>
      <c r="AM38" s="55">
        <f>($AP$6*R38+$AP$7*P38+$AP$8*Q38+$AP$9*S38+$AP$10*T38+$AP$11*U38+$AP$12*V38+$AP$13*W38+$AP$14*X38)/N38</f>
        <v>0.5338423442014032</v>
      </c>
      <c r="AN38" s="54">
        <f>AM38/AM$501</f>
        <v>1.0910827805421306</v>
      </c>
      <c r="AV38" s="44"/>
    </row>
    <row r="39" spans="1:48" s="56" customFormat="1" ht="15" customHeight="1" x14ac:dyDescent="0.2">
      <c r="A39" s="43" t="s">
        <v>61</v>
      </c>
      <c r="B39" s="43"/>
      <c r="C39" s="43" t="s">
        <v>80</v>
      </c>
      <c r="D39" s="43">
        <v>11</v>
      </c>
      <c r="E39" s="43">
        <v>2</v>
      </c>
      <c r="F39" s="43"/>
      <c r="G39" s="43"/>
      <c r="H39" s="43" t="s">
        <v>286</v>
      </c>
      <c r="I39" s="43">
        <v>25</v>
      </c>
      <c r="J39" s="43" t="s">
        <v>507</v>
      </c>
      <c r="K39" s="43">
        <v>4</v>
      </c>
      <c r="L39" s="58">
        <v>109</v>
      </c>
      <c r="M39" s="58">
        <v>110</v>
      </c>
      <c r="N39" s="23">
        <v>578</v>
      </c>
      <c r="O39" s="23">
        <f>SUM(P39:X39)</f>
        <v>145</v>
      </c>
      <c r="P39" s="58">
        <v>14</v>
      </c>
      <c r="Q39" s="58">
        <v>8</v>
      </c>
      <c r="R39" s="58">
        <v>81</v>
      </c>
      <c r="S39" s="58">
        <v>0</v>
      </c>
      <c r="T39" s="58">
        <v>27</v>
      </c>
      <c r="U39" s="58">
        <v>2</v>
      </c>
      <c r="V39" s="58">
        <v>1</v>
      </c>
      <c r="W39" s="58">
        <v>11</v>
      </c>
      <c r="X39" s="58">
        <v>1</v>
      </c>
      <c r="Y39" s="54">
        <f>P39/$O39</f>
        <v>9.6551724137931033E-2</v>
      </c>
      <c r="Z39" s="54">
        <f>Q39/$O39</f>
        <v>5.5172413793103448E-2</v>
      </c>
      <c r="AA39" s="54">
        <f>R39/$O39</f>
        <v>0.55862068965517242</v>
      </c>
      <c r="AB39" s="54">
        <f>S39/$O39</f>
        <v>0</v>
      </c>
      <c r="AC39" s="54">
        <f>T39/$O39</f>
        <v>0.18620689655172415</v>
      </c>
      <c r="AD39" s="54">
        <f>U39/$O39</f>
        <v>1.3793103448275862E-2</v>
      </c>
      <c r="AE39" s="54">
        <f>V39/$O39</f>
        <v>6.8965517241379309E-3</v>
      </c>
      <c r="AF39" s="54">
        <f>W39/$O39</f>
        <v>7.586206896551724E-2</v>
      </c>
      <c r="AG39" s="54">
        <f>X39/$O39</f>
        <v>6.8965517241379309E-3</v>
      </c>
      <c r="AH39" s="55">
        <f>(O39/N39)/($O$501/$N$501)</f>
        <v>1.0676425201823605</v>
      </c>
      <c r="AI39" s="54">
        <f>Y39+Z39+AA39</f>
        <v>0.71034482758620687</v>
      </c>
      <c r="AJ39" s="54">
        <f>AB39+AC39+AE39+AG39</f>
        <v>0.2</v>
      </c>
      <c r="AK39" s="54">
        <f>AD39</f>
        <v>1.3793103448275862E-2</v>
      </c>
      <c r="AL39" s="54">
        <f>AF39</f>
        <v>7.586206896551724E-2</v>
      </c>
      <c r="AM39" s="55">
        <f>($AP$6*R39+$AP$7*P39+$AP$8*Q39+$AP$9*S39+$AP$10*T39+$AP$11*U39+$AP$12*V39+$AP$13*W39+$AP$14*X39)/N39</f>
        <v>0.40916955017301038</v>
      </c>
      <c r="AN39" s="54">
        <f>AM39/AM$501</f>
        <v>0.83627283478942793</v>
      </c>
      <c r="AV39" s="44"/>
    </row>
    <row r="40" spans="1:48" s="56" customFormat="1" ht="15" customHeight="1" x14ac:dyDescent="0.2">
      <c r="A40" s="43" t="s">
        <v>295</v>
      </c>
      <c r="B40" s="43"/>
      <c r="C40" s="43" t="s">
        <v>118</v>
      </c>
      <c r="D40" s="43">
        <v>31</v>
      </c>
      <c r="E40" s="43">
        <v>1</v>
      </c>
      <c r="F40" s="43"/>
      <c r="G40" s="43" t="s">
        <v>586</v>
      </c>
      <c r="H40" s="43" t="s">
        <v>331</v>
      </c>
      <c r="I40" s="43">
        <v>18</v>
      </c>
      <c r="J40" s="43" t="s">
        <v>503</v>
      </c>
      <c r="K40" s="43">
        <v>10</v>
      </c>
      <c r="L40" s="58">
        <v>196</v>
      </c>
      <c r="M40" s="58">
        <v>206</v>
      </c>
      <c r="N40" s="23">
        <v>1116</v>
      </c>
      <c r="O40" s="23">
        <f>SUM(P40:X40)</f>
        <v>284</v>
      </c>
      <c r="P40" s="58">
        <v>35</v>
      </c>
      <c r="Q40" s="58">
        <v>15</v>
      </c>
      <c r="R40" s="58">
        <v>146</v>
      </c>
      <c r="S40" s="58">
        <v>0</v>
      </c>
      <c r="T40" s="58">
        <v>67</v>
      </c>
      <c r="U40" s="58">
        <v>1</v>
      </c>
      <c r="V40" s="58">
        <v>0</v>
      </c>
      <c r="W40" s="58">
        <v>20</v>
      </c>
      <c r="X40" s="58">
        <v>0</v>
      </c>
      <c r="Y40" s="54">
        <f>P40/$O40</f>
        <v>0.12323943661971831</v>
      </c>
      <c r="Z40" s="54">
        <f>Q40/$O40</f>
        <v>5.2816901408450703E-2</v>
      </c>
      <c r="AA40" s="54">
        <f>R40/$O40</f>
        <v>0.5140845070422535</v>
      </c>
      <c r="AB40" s="54">
        <f>S40/$O40</f>
        <v>0</v>
      </c>
      <c r="AC40" s="54">
        <f>T40/$O40</f>
        <v>0.23591549295774647</v>
      </c>
      <c r="AD40" s="54">
        <f>U40/$O40</f>
        <v>3.5211267605633804E-3</v>
      </c>
      <c r="AE40" s="54">
        <f>V40/$O40</f>
        <v>0</v>
      </c>
      <c r="AF40" s="54">
        <f>W40/$O40</f>
        <v>7.0422535211267609E-2</v>
      </c>
      <c r="AG40" s="54">
        <f>X40/$O40</f>
        <v>0</v>
      </c>
      <c r="AH40" s="55">
        <f>(O40/N40)/($O$501/$N$501)</f>
        <v>1.0830283955813549</v>
      </c>
      <c r="AI40" s="54">
        <f>Y40+Z40+AA40</f>
        <v>0.6901408450704225</v>
      </c>
      <c r="AJ40" s="54">
        <f>AB40+AC40+AE40+AG40</f>
        <v>0.23591549295774647</v>
      </c>
      <c r="AK40" s="54">
        <f>AD40</f>
        <v>3.5211267605633804E-3</v>
      </c>
      <c r="AL40" s="54">
        <f>AF40</f>
        <v>7.0422535211267609E-2</v>
      </c>
      <c r="AM40" s="55">
        <f>($AP$6*R40+$AP$7*P40+$AP$8*Q40+$AP$9*S40+$AP$10*T40+$AP$11*U40+$AP$12*V40+$AP$13*W40+$AP$14*X40)/N40</f>
        <v>0.42697132616487454</v>
      </c>
      <c r="AN40" s="54">
        <f>AM40/AM$501</f>
        <v>0.87265663135177685</v>
      </c>
      <c r="AV40" s="44"/>
    </row>
    <row r="41" spans="1:48" s="56" customFormat="1" ht="15" customHeight="1" x14ac:dyDescent="0.2">
      <c r="A41" s="43" t="s">
        <v>404</v>
      </c>
      <c r="B41" s="43"/>
      <c r="C41" s="43" t="s">
        <v>331</v>
      </c>
      <c r="D41" s="43">
        <v>20</v>
      </c>
      <c r="E41" s="43">
        <v>3</v>
      </c>
      <c r="F41" s="43"/>
      <c r="G41" s="43" t="s">
        <v>585</v>
      </c>
      <c r="H41" s="43" t="s">
        <v>348</v>
      </c>
      <c r="I41" s="43">
        <v>2</v>
      </c>
      <c r="J41" s="43" t="s">
        <v>503</v>
      </c>
      <c r="K41" s="43">
        <v>10</v>
      </c>
      <c r="L41" s="58">
        <v>269</v>
      </c>
      <c r="M41" s="58">
        <v>304</v>
      </c>
      <c r="N41" s="23">
        <v>1641</v>
      </c>
      <c r="O41" s="23">
        <f>SUM(P41:X41)</f>
        <v>392</v>
      </c>
      <c r="P41" s="58">
        <v>23</v>
      </c>
      <c r="Q41" s="58">
        <v>22</v>
      </c>
      <c r="R41" s="58">
        <v>139</v>
      </c>
      <c r="S41" s="58">
        <v>0</v>
      </c>
      <c r="T41" s="58">
        <v>83</v>
      </c>
      <c r="U41" s="58">
        <v>48</v>
      </c>
      <c r="V41" s="58">
        <v>30</v>
      </c>
      <c r="W41" s="58">
        <v>21</v>
      </c>
      <c r="X41" s="58">
        <v>26</v>
      </c>
      <c r="Y41" s="54">
        <f>P41/$O41</f>
        <v>5.8673469387755105E-2</v>
      </c>
      <c r="Z41" s="54">
        <f>Q41/$O41</f>
        <v>5.6122448979591837E-2</v>
      </c>
      <c r="AA41" s="54">
        <f>R41/$O41</f>
        <v>0.35459183673469385</v>
      </c>
      <c r="AB41" s="54">
        <f>S41/$O41</f>
        <v>0</v>
      </c>
      <c r="AC41" s="54">
        <f>T41/$O41</f>
        <v>0.21173469387755103</v>
      </c>
      <c r="AD41" s="54">
        <f>U41/$O41</f>
        <v>0.12244897959183673</v>
      </c>
      <c r="AE41" s="54">
        <f>V41/$O41</f>
        <v>7.6530612244897961E-2</v>
      </c>
      <c r="AF41" s="54">
        <f>W41/$O41</f>
        <v>5.3571428571428568E-2</v>
      </c>
      <c r="AG41" s="54">
        <f>X41/$O41</f>
        <v>6.6326530612244902E-2</v>
      </c>
      <c r="AH41" s="55">
        <f>(O41/N41)/($O$501/$N$501)</f>
        <v>1.0166306148598983</v>
      </c>
      <c r="AI41" s="54">
        <f>Y41+Z41+AA41</f>
        <v>0.46938775510204078</v>
      </c>
      <c r="AJ41" s="54">
        <f>AB41+AC41+AE41+AG41</f>
        <v>0.35459183673469391</v>
      </c>
      <c r="AK41" s="54">
        <f>AD41</f>
        <v>0.12244897959183673</v>
      </c>
      <c r="AL41" s="54">
        <f>AF41</f>
        <v>5.3571428571428568E-2</v>
      </c>
      <c r="AM41" s="55">
        <f>($AP$6*R41+$AP$7*P41+$AP$8*Q41+$AP$9*S41+$AP$10*T41+$AP$11*U41+$AP$12*V41+$AP$13*W41+$AP$14*X41)/N41</f>
        <v>0.57800121876904331</v>
      </c>
      <c r="AN41" s="54">
        <f>AM41/AM$501</f>
        <v>1.1813359951329439</v>
      </c>
      <c r="AV41" s="44"/>
    </row>
    <row r="42" spans="1:48" s="56" customFormat="1" ht="15" customHeight="1" x14ac:dyDescent="0.2">
      <c r="A42" s="43" t="s">
        <v>91</v>
      </c>
      <c r="B42" s="43"/>
      <c r="C42" s="43" t="s">
        <v>34</v>
      </c>
      <c r="D42" s="43">
        <v>12</v>
      </c>
      <c r="E42" s="43">
        <v>3</v>
      </c>
      <c r="F42" s="43"/>
      <c r="G42" s="43" t="s">
        <v>586</v>
      </c>
      <c r="H42" s="43" t="s">
        <v>105</v>
      </c>
      <c r="I42" s="43">
        <v>12</v>
      </c>
      <c r="J42" s="43" t="s">
        <v>110</v>
      </c>
      <c r="K42" s="43">
        <v>5</v>
      </c>
      <c r="L42" s="58">
        <v>195</v>
      </c>
      <c r="M42" s="58">
        <v>202</v>
      </c>
      <c r="N42" s="23">
        <v>1085</v>
      </c>
      <c r="O42" s="23">
        <f>SUM(P42:X42)</f>
        <v>231</v>
      </c>
      <c r="P42" s="58">
        <v>21</v>
      </c>
      <c r="Q42" s="58">
        <v>2</v>
      </c>
      <c r="R42" s="58">
        <v>126</v>
      </c>
      <c r="S42" s="58">
        <v>0</v>
      </c>
      <c r="T42" s="58">
        <v>44</v>
      </c>
      <c r="U42" s="58">
        <v>14</v>
      </c>
      <c r="V42" s="58">
        <v>14</v>
      </c>
      <c r="W42" s="58">
        <v>2</v>
      </c>
      <c r="X42" s="58">
        <v>8</v>
      </c>
      <c r="Y42" s="54">
        <f>P42/$O42</f>
        <v>9.0909090909090912E-2</v>
      </c>
      <c r="Z42" s="54">
        <f>Q42/$O42</f>
        <v>8.658008658008658E-3</v>
      </c>
      <c r="AA42" s="54">
        <f>R42/$O42</f>
        <v>0.54545454545454541</v>
      </c>
      <c r="AB42" s="54">
        <f>S42/$O42</f>
        <v>0</v>
      </c>
      <c r="AC42" s="54">
        <f>T42/$O42</f>
        <v>0.19047619047619047</v>
      </c>
      <c r="AD42" s="54">
        <f>U42/$O42</f>
        <v>6.0606060606060608E-2</v>
      </c>
      <c r="AE42" s="54">
        <f>V42/$O42</f>
        <v>6.0606060606060608E-2</v>
      </c>
      <c r="AF42" s="54">
        <f>W42/$O42</f>
        <v>8.658008658008658E-3</v>
      </c>
      <c r="AG42" s="54">
        <f>X42/$O42</f>
        <v>3.4632034632034632E-2</v>
      </c>
      <c r="AH42" s="55">
        <f>(O42/N42)/($O$501/$N$501)</f>
        <v>0.90608291123285178</v>
      </c>
      <c r="AI42" s="54">
        <f>Y42+Z42+AA42</f>
        <v>0.64502164502164494</v>
      </c>
      <c r="AJ42" s="54">
        <f>AB42+AC42+AE42+AG42</f>
        <v>0.2857142857142857</v>
      </c>
      <c r="AK42" s="54">
        <f>AD42</f>
        <v>6.0606060606060608E-2</v>
      </c>
      <c r="AL42" s="54">
        <f>AF42</f>
        <v>8.658008658008658E-3</v>
      </c>
      <c r="AM42" s="55">
        <f>($AP$6*R42+$AP$7*P42+$AP$8*Q42+$AP$9*S42+$AP$10*T42+$AP$11*U42+$AP$12*V42+$AP$13*W42+$AP$14*X42)/N42</f>
        <v>0.41474654377880182</v>
      </c>
      <c r="AN42" s="54">
        <f>AM42/AM$501</f>
        <v>0.84767125935534615</v>
      </c>
      <c r="AV42" s="44"/>
    </row>
    <row r="43" spans="1:48" s="56" customFormat="1" ht="15" customHeight="1" x14ac:dyDescent="0.2">
      <c r="A43" s="43" t="s">
        <v>350</v>
      </c>
      <c r="B43" s="43"/>
      <c r="C43" s="43" t="s">
        <v>324</v>
      </c>
      <c r="D43" s="43">
        <v>4</v>
      </c>
      <c r="E43" s="43">
        <v>4</v>
      </c>
      <c r="F43" s="43"/>
      <c r="G43" s="43"/>
      <c r="H43" s="43" t="s">
        <v>330</v>
      </c>
      <c r="I43" s="43">
        <v>17</v>
      </c>
      <c r="J43" s="43" t="s">
        <v>503</v>
      </c>
      <c r="K43" s="43">
        <v>10</v>
      </c>
      <c r="L43" s="58">
        <v>8</v>
      </c>
      <c r="M43" s="58">
        <v>10</v>
      </c>
      <c r="N43" s="23">
        <v>57</v>
      </c>
      <c r="O43" s="23">
        <f>SUM(P43:X43)</f>
        <v>13</v>
      </c>
      <c r="P43" s="58">
        <v>2</v>
      </c>
      <c r="Q43" s="58">
        <v>0</v>
      </c>
      <c r="R43" s="58">
        <v>10</v>
      </c>
      <c r="S43" s="58">
        <v>0</v>
      </c>
      <c r="T43" s="58">
        <v>0</v>
      </c>
      <c r="U43" s="58">
        <v>0</v>
      </c>
      <c r="V43" s="58">
        <v>0</v>
      </c>
      <c r="W43" s="58">
        <v>1</v>
      </c>
      <c r="X43" s="58">
        <v>0</v>
      </c>
      <c r="Y43" s="54">
        <f>P43/$O43</f>
        <v>0.15384615384615385</v>
      </c>
      <c r="Z43" s="54">
        <f>Q43/$O43</f>
        <v>0</v>
      </c>
      <c r="AA43" s="54">
        <f>R43/$O43</f>
        <v>0.76923076923076927</v>
      </c>
      <c r="AB43" s="54">
        <f>S43/$O43</f>
        <v>0</v>
      </c>
      <c r="AC43" s="54">
        <f>T43/$O43</f>
        <v>0</v>
      </c>
      <c r="AD43" s="54">
        <f>U43/$O43</f>
        <v>0</v>
      </c>
      <c r="AE43" s="54">
        <f>V43/$O43</f>
        <v>0</v>
      </c>
      <c r="AF43" s="54">
        <f>W43/$O43</f>
        <v>7.6923076923076927E-2</v>
      </c>
      <c r="AG43" s="54">
        <f>X43/$O43</f>
        <v>0</v>
      </c>
      <c r="AH43" s="55">
        <f>(O43/N43)/($O$501/$N$501)</f>
        <v>0.97063108247432017</v>
      </c>
      <c r="AI43" s="54">
        <f>Y43+Z43+AA43</f>
        <v>0.92307692307692313</v>
      </c>
      <c r="AJ43" s="54">
        <f>AB43+AC43+AE43+AG43</f>
        <v>0</v>
      </c>
      <c r="AK43" s="54">
        <f>AD43</f>
        <v>0</v>
      </c>
      <c r="AL43" s="54">
        <f>AF43</f>
        <v>7.6923076923076927E-2</v>
      </c>
      <c r="AM43" s="55">
        <f>($AP$6*R43+$AP$7*P43+$AP$8*Q43+$AP$9*S43+$AP$10*T43+$AP$11*U43+$AP$12*V43+$AP$13*W43+$AP$14*X43)/N43</f>
        <v>0.2982456140350877</v>
      </c>
      <c r="AN43" s="54">
        <f>AM43/AM$501</f>
        <v>0.60956321164948768</v>
      </c>
      <c r="AV43" s="44"/>
    </row>
    <row r="44" spans="1:48" s="56" customFormat="1" ht="15" customHeight="1" x14ac:dyDescent="0.2">
      <c r="A44" s="43" t="s">
        <v>116</v>
      </c>
      <c r="B44" s="43"/>
      <c r="C44" s="43" t="s">
        <v>116</v>
      </c>
      <c r="D44" s="43">
        <v>3</v>
      </c>
      <c r="E44" s="43">
        <v>6</v>
      </c>
      <c r="F44" s="43"/>
      <c r="G44" s="43" t="s">
        <v>586</v>
      </c>
      <c r="H44" s="43" t="s">
        <v>137</v>
      </c>
      <c r="I44" s="43">
        <v>9</v>
      </c>
      <c r="J44" s="43" t="s">
        <v>502</v>
      </c>
      <c r="K44" s="43">
        <v>9</v>
      </c>
      <c r="L44" s="58">
        <v>208</v>
      </c>
      <c r="M44" s="58">
        <v>210</v>
      </c>
      <c r="N44" s="23">
        <v>1083</v>
      </c>
      <c r="O44" s="22">
        <f>SUM(P44:X44)</f>
        <v>239</v>
      </c>
      <c r="P44" s="58">
        <v>27</v>
      </c>
      <c r="Q44" s="58">
        <v>26</v>
      </c>
      <c r="R44" s="58">
        <v>98</v>
      </c>
      <c r="S44" s="58">
        <v>0</v>
      </c>
      <c r="T44" s="58">
        <v>40</v>
      </c>
      <c r="U44" s="58">
        <v>2</v>
      </c>
      <c r="V44" s="58">
        <v>11</v>
      </c>
      <c r="W44" s="58">
        <v>35</v>
      </c>
      <c r="X44" s="58">
        <v>0</v>
      </c>
      <c r="Y44" s="54">
        <f>P44/$O44</f>
        <v>0.11297071129707113</v>
      </c>
      <c r="Z44" s="54">
        <f>Q44/$O44</f>
        <v>0.10878661087866109</v>
      </c>
      <c r="AA44" s="54">
        <f>R44/$O44</f>
        <v>0.41004184100418412</v>
      </c>
      <c r="AB44" s="54">
        <f>S44/$O44</f>
        <v>0</v>
      </c>
      <c r="AC44" s="54">
        <f>T44/$O44</f>
        <v>0.16736401673640167</v>
      </c>
      <c r="AD44" s="54">
        <f>U44/$O44</f>
        <v>8.368200836820083E-3</v>
      </c>
      <c r="AE44" s="54">
        <f>V44/$O44</f>
        <v>4.6025104602510462E-2</v>
      </c>
      <c r="AF44" s="54">
        <f>W44/$O44</f>
        <v>0.14644351464435146</v>
      </c>
      <c r="AG44" s="54">
        <f>X44/$O44</f>
        <v>0</v>
      </c>
      <c r="AH44" s="55">
        <f>(O44/N44)/($O$501/$N$501)</f>
        <v>0.93919363850754067</v>
      </c>
      <c r="AI44" s="54">
        <f>Y44+Z44+AA44</f>
        <v>0.63179916317991636</v>
      </c>
      <c r="AJ44" s="54">
        <f>AB44+AC44+AE44+AG44</f>
        <v>0.21338912133891214</v>
      </c>
      <c r="AK44" s="54">
        <f>AD44</f>
        <v>8.368200836820083E-3</v>
      </c>
      <c r="AL44" s="54">
        <f>AF44</f>
        <v>0.14644351464435146</v>
      </c>
      <c r="AM44" s="55">
        <f>($AP$6*R44+$AP$7*P44+$AP$8*Q44+$AP$9*S44+$AP$10*T44+$AP$11*U44+$AP$12*V44+$AP$13*W44+$AP$14*X44)/N44</f>
        <v>0.36795937211449675</v>
      </c>
      <c r="AN44" s="54">
        <f>AM44/AM$501</f>
        <v>0.75204625338179831</v>
      </c>
      <c r="AV44" s="44"/>
    </row>
    <row r="45" spans="1:48" s="56" customFormat="1" ht="15" customHeight="1" x14ac:dyDescent="0.2">
      <c r="A45" s="43" t="s">
        <v>90</v>
      </c>
      <c r="B45" s="43"/>
      <c r="C45" s="43" t="s">
        <v>111</v>
      </c>
      <c r="D45" s="43">
        <v>8</v>
      </c>
      <c r="E45" s="43">
        <v>2</v>
      </c>
      <c r="F45" s="43"/>
      <c r="G45" s="43" t="s">
        <v>586</v>
      </c>
      <c r="H45" s="43" t="s">
        <v>25</v>
      </c>
      <c r="I45" s="43">
        <v>24</v>
      </c>
      <c r="J45" s="43" t="s">
        <v>507</v>
      </c>
      <c r="K45" s="43">
        <v>4</v>
      </c>
      <c r="L45" s="58">
        <v>212</v>
      </c>
      <c r="M45" s="58">
        <v>271</v>
      </c>
      <c r="N45" s="23">
        <v>1477</v>
      </c>
      <c r="O45" s="23">
        <f>SUM(P45:X45)</f>
        <v>351</v>
      </c>
      <c r="P45" s="58">
        <v>36</v>
      </c>
      <c r="Q45" s="58">
        <v>7</v>
      </c>
      <c r="R45" s="58">
        <v>157</v>
      </c>
      <c r="S45" s="58">
        <v>0</v>
      </c>
      <c r="T45" s="58">
        <v>75</v>
      </c>
      <c r="U45" s="58">
        <v>5</v>
      </c>
      <c r="V45" s="58">
        <v>25</v>
      </c>
      <c r="W45" s="58">
        <v>46</v>
      </c>
      <c r="X45" s="58">
        <v>0</v>
      </c>
      <c r="Y45" s="54">
        <f>P45/$O45</f>
        <v>0.10256410256410256</v>
      </c>
      <c r="Z45" s="54">
        <f>Q45/$O45</f>
        <v>1.9943019943019943E-2</v>
      </c>
      <c r="AA45" s="54">
        <f>R45/$O45</f>
        <v>0.44729344729344728</v>
      </c>
      <c r="AB45" s="54">
        <f>S45/$O45</f>
        <v>0</v>
      </c>
      <c r="AC45" s="54">
        <f>T45/$O45</f>
        <v>0.21367521367521367</v>
      </c>
      <c r="AD45" s="54">
        <f>U45/$O45</f>
        <v>1.4245014245014245E-2</v>
      </c>
      <c r="AE45" s="54">
        <f>V45/$O45</f>
        <v>7.1225071225071226E-2</v>
      </c>
      <c r="AF45" s="54">
        <f>W45/$O45</f>
        <v>0.13105413105413105</v>
      </c>
      <c r="AG45" s="54">
        <f>X45/$O45</f>
        <v>0</v>
      </c>
      <c r="AH45" s="55">
        <f>(O45/N45)/($O$501/$N$501)</f>
        <v>1.0113752443655917</v>
      </c>
      <c r="AI45" s="54">
        <f>Y45+Z45+AA45</f>
        <v>0.56980056980056981</v>
      </c>
      <c r="AJ45" s="54">
        <f>AB45+AC45+AE45+AG45</f>
        <v>0.28490028490028491</v>
      </c>
      <c r="AK45" s="54">
        <f>AD45</f>
        <v>1.4245014245014245E-2</v>
      </c>
      <c r="AL45" s="54">
        <f>AF45</f>
        <v>0.13105413105413105</v>
      </c>
      <c r="AM45" s="55">
        <f>($AP$6*R45+$AP$7*P45+$AP$8*Q45+$AP$9*S45+$AP$10*T45+$AP$11*U45+$AP$12*V45+$AP$13*W45+$AP$14*X45)/N45</f>
        <v>0.39945836154366959</v>
      </c>
      <c r="AN45" s="54">
        <f>AM45/AM$501</f>
        <v>0.81642482009527551</v>
      </c>
      <c r="AV45" s="44"/>
    </row>
    <row r="46" spans="1:48" s="56" customFormat="1" ht="15" customHeight="1" x14ac:dyDescent="0.2">
      <c r="A46" s="43" t="s">
        <v>235</v>
      </c>
      <c r="B46" s="43"/>
      <c r="C46" s="43" t="s">
        <v>117</v>
      </c>
      <c r="D46" s="43">
        <v>28</v>
      </c>
      <c r="E46" s="43">
        <v>5</v>
      </c>
      <c r="F46" s="43"/>
      <c r="G46" s="43"/>
      <c r="H46" s="43" t="s">
        <v>68</v>
      </c>
      <c r="I46" s="43">
        <v>5</v>
      </c>
      <c r="J46" s="43" t="s">
        <v>505</v>
      </c>
      <c r="K46" s="43">
        <v>8</v>
      </c>
      <c r="L46" s="58">
        <v>62</v>
      </c>
      <c r="M46" s="58">
        <v>63</v>
      </c>
      <c r="N46" s="23">
        <v>339</v>
      </c>
      <c r="O46" s="23">
        <f>SUM(P46:X46)</f>
        <v>81</v>
      </c>
      <c r="P46" s="58">
        <v>19</v>
      </c>
      <c r="Q46" s="58">
        <v>0</v>
      </c>
      <c r="R46" s="58">
        <v>53</v>
      </c>
      <c r="S46" s="58">
        <v>0</v>
      </c>
      <c r="T46" s="58">
        <v>6</v>
      </c>
      <c r="U46" s="58">
        <v>0</v>
      </c>
      <c r="V46" s="58">
        <v>0</v>
      </c>
      <c r="W46" s="58">
        <v>3</v>
      </c>
      <c r="X46" s="58">
        <v>0</v>
      </c>
      <c r="Y46" s="54">
        <f>P46/$O46</f>
        <v>0.23456790123456789</v>
      </c>
      <c r="Z46" s="54">
        <f>Q46/$O46</f>
        <v>0</v>
      </c>
      <c r="AA46" s="54">
        <f>R46/$O46</f>
        <v>0.65432098765432101</v>
      </c>
      <c r="AB46" s="54">
        <f>S46/$O46</f>
        <v>0</v>
      </c>
      <c r="AC46" s="54">
        <f>T46/$O46</f>
        <v>7.407407407407407E-2</v>
      </c>
      <c r="AD46" s="54">
        <f>U46/$O46</f>
        <v>0</v>
      </c>
      <c r="AE46" s="54">
        <f>V46/$O46</f>
        <v>0</v>
      </c>
      <c r="AF46" s="54">
        <f>W46/$O46</f>
        <v>3.7037037037037035E-2</v>
      </c>
      <c r="AG46" s="54">
        <f>X46/$O46</f>
        <v>0</v>
      </c>
      <c r="AH46" s="55">
        <f>(O46/N46)/($O$501/$N$501)</f>
        <v>1.0168830741511088</v>
      </c>
      <c r="AI46" s="54">
        <f>Y46+Z46+AA46</f>
        <v>0.88888888888888884</v>
      </c>
      <c r="AJ46" s="54">
        <f>AB46+AC46+AE46+AG46</f>
        <v>7.407407407407407E-2</v>
      </c>
      <c r="AK46" s="54">
        <f>AD46</f>
        <v>0</v>
      </c>
      <c r="AL46" s="54">
        <f>AF46</f>
        <v>3.7037037037037035E-2</v>
      </c>
      <c r="AM46" s="55">
        <f>($AP$6*R46+$AP$7*P46+$AP$8*Q46+$AP$9*S46+$AP$10*T46+$AP$11*U46+$AP$12*V46+$AP$13*W46+$AP$14*X46)/N46</f>
        <v>0.3775811209439528</v>
      </c>
      <c r="AN46" s="54">
        <f>AM46/AM$501</f>
        <v>0.77171146836624371</v>
      </c>
      <c r="AV46" s="44"/>
    </row>
    <row r="47" spans="1:48" s="56" customFormat="1" ht="15" customHeight="1" x14ac:dyDescent="0.2">
      <c r="A47" s="43" t="s">
        <v>14</v>
      </c>
      <c r="B47" s="43"/>
      <c r="C47" s="43" t="s">
        <v>110</v>
      </c>
      <c r="D47" s="43">
        <v>29</v>
      </c>
      <c r="E47" s="43">
        <v>4</v>
      </c>
      <c r="F47" s="43" t="s">
        <v>417</v>
      </c>
      <c r="G47" s="43"/>
      <c r="H47" s="43" t="s">
        <v>421</v>
      </c>
      <c r="I47" s="43">
        <v>13</v>
      </c>
      <c r="J47" s="43" t="s">
        <v>110</v>
      </c>
      <c r="K47" s="43">
        <v>5</v>
      </c>
      <c r="L47" s="58">
        <v>319</v>
      </c>
      <c r="M47" s="58">
        <v>352</v>
      </c>
      <c r="N47" s="23">
        <v>1697</v>
      </c>
      <c r="O47" s="23">
        <f>SUM(P47:X47)</f>
        <v>426</v>
      </c>
      <c r="P47" s="58">
        <v>34</v>
      </c>
      <c r="Q47" s="58">
        <v>0</v>
      </c>
      <c r="R47" s="58">
        <v>237</v>
      </c>
      <c r="S47" s="58">
        <v>0</v>
      </c>
      <c r="T47" s="58">
        <v>103</v>
      </c>
      <c r="U47" s="58">
        <v>5</v>
      </c>
      <c r="V47" s="58">
        <v>18</v>
      </c>
      <c r="W47" s="58">
        <v>19</v>
      </c>
      <c r="X47" s="58">
        <v>10</v>
      </c>
      <c r="Y47" s="54">
        <f>P47/$O47</f>
        <v>7.9812206572769953E-2</v>
      </c>
      <c r="Z47" s="54">
        <f>Q47/$O47</f>
        <v>0</v>
      </c>
      <c r="AA47" s="54">
        <f>R47/$O47</f>
        <v>0.55633802816901412</v>
      </c>
      <c r="AB47" s="54">
        <f>S47/$O47</f>
        <v>0</v>
      </c>
      <c r="AC47" s="54">
        <f>T47/$O47</f>
        <v>0.24178403755868544</v>
      </c>
      <c r="AD47" s="54">
        <f>U47/$O47</f>
        <v>1.1737089201877934E-2</v>
      </c>
      <c r="AE47" s="54">
        <f>V47/$O47</f>
        <v>4.2253521126760563E-2</v>
      </c>
      <c r="AF47" s="54">
        <f>W47/$O47</f>
        <v>4.4600938967136149E-2</v>
      </c>
      <c r="AG47" s="54">
        <f>X47/$O47</f>
        <v>2.3474178403755867E-2</v>
      </c>
      <c r="AH47" s="55">
        <f>(O47/N47)/($O$501/$N$501)</f>
        <v>1.068349754981254</v>
      </c>
      <c r="AI47" s="54">
        <f>Y47+Z47+AA47</f>
        <v>0.63615023474178412</v>
      </c>
      <c r="AJ47" s="54">
        <f>AB47+AC47+AE47+AG47</f>
        <v>0.30751173708920188</v>
      </c>
      <c r="AK47" s="54">
        <f>AD47</f>
        <v>1.1737089201877934E-2</v>
      </c>
      <c r="AL47" s="54">
        <f>AF47</f>
        <v>4.4600938967136149E-2</v>
      </c>
      <c r="AM47" s="55">
        <f>($AP$6*R47+$AP$7*P47+$AP$8*Q47+$AP$9*S47+$AP$10*T47+$AP$11*U47+$AP$12*V47+$AP$13*W47+$AP$14*X47)/N47</f>
        <v>0.41101944608131996</v>
      </c>
      <c r="AN47" s="54">
        <f>AM47/AM$501</f>
        <v>0.84005370678895308</v>
      </c>
      <c r="AV47" s="44"/>
    </row>
    <row r="48" spans="1:48" s="56" customFormat="1" ht="15" customHeight="1" x14ac:dyDescent="0.2">
      <c r="A48" s="43" t="s">
        <v>419</v>
      </c>
      <c r="B48" s="43"/>
      <c r="C48" s="43" t="s">
        <v>117</v>
      </c>
      <c r="D48" s="43">
        <v>28</v>
      </c>
      <c r="E48" s="43">
        <v>3</v>
      </c>
      <c r="F48" s="43" t="s">
        <v>417</v>
      </c>
      <c r="G48" s="43"/>
      <c r="H48" s="43" t="s">
        <v>68</v>
      </c>
      <c r="I48" s="43">
        <v>5</v>
      </c>
      <c r="J48" s="43" t="s">
        <v>504</v>
      </c>
      <c r="K48" s="43">
        <v>7</v>
      </c>
      <c r="L48" s="58">
        <v>181</v>
      </c>
      <c r="M48" s="58">
        <v>205</v>
      </c>
      <c r="N48" s="23">
        <v>962</v>
      </c>
      <c r="O48" s="23">
        <f>SUM(P48:X48)</f>
        <v>232</v>
      </c>
      <c r="P48" s="58">
        <v>10</v>
      </c>
      <c r="Q48" s="58">
        <v>7</v>
      </c>
      <c r="R48" s="58">
        <v>66</v>
      </c>
      <c r="S48" s="58">
        <v>0</v>
      </c>
      <c r="T48" s="58">
        <v>66</v>
      </c>
      <c r="U48" s="58">
        <v>18</v>
      </c>
      <c r="V48" s="58">
        <v>43</v>
      </c>
      <c r="W48" s="58">
        <v>22</v>
      </c>
      <c r="X48" s="58">
        <v>0</v>
      </c>
      <c r="Y48" s="54">
        <f>P48/$O48</f>
        <v>4.3103448275862072E-2</v>
      </c>
      <c r="Z48" s="54">
        <f>Q48/$O48</f>
        <v>3.017241379310345E-2</v>
      </c>
      <c r="AA48" s="54">
        <f>R48/$O48</f>
        <v>0.28448275862068967</v>
      </c>
      <c r="AB48" s="54">
        <f>S48/$O48</f>
        <v>0</v>
      </c>
      <c r="AC48" s="54">
        <f>T48/$O48</f>
        <v>0.28448275862068967</v>
      </c>
      <c r="AD48" s="54">
        <f>U48/$O48</f>
        <v>7.7586206896551727E-2</v>
      </c>
      <c r="AE48" s="54">
        <f>V48/$O48</f>
        <v>0.18534482758620691</v>
      </c>
      <c r="AF48" s="54">
        <f>W48/$O48</f>
        <v>9.4827586206896547E-2</v>
      </c>
      <c r="AG48" s="54">
        <f>X48/$O48</f>
        <v>0</v>
      </c>
      <c r="AH48" s="55">
        <f>(O48/N48)/($O$501/$N$501)</f>
        <v>1.0263573832272839</v>
      </c>
      <c r="AI48" s="54">
        <f>Y48+Z48+AA48</f>
        <v>0.35775862068965519</v>
      </c>
      <c r="AJ48" s="54">
        <f>AB48+AC48+AE48+AG48</f>
        <v>0.46982758620689657</v>
      </c>
      <c r="AK48" s="54">
        <f>AD48</f>
        <v>7.7586206896551727E-2</v>
      </c>
      <c r="AL48" s="54">
        <f>AF48</f>
        <v>9.4827586206896547E-2</v>
      </c>
      <c r="AM48" s="55">
        <f>($AP$6*R48+$AP$7*P48+$AP$8*Q48+$AP$9*S48+$AP$10*T48+$AP$11*U48+$AP$12*V48+$AP$13*W48+$AP$14*X48)/N48</f>
        <v>0.52546777546777546</v>
      </c>
      <c r="AN48" s="54">
        <f>AM48/AM$501</f>
        <v>1.0739665891440942</v>
      </c>
      <c r="AV48" s="44"/>
    </row>
    <row r="49" spans="1:48" s="56" customFormat="1" ht="15" customHeight="1" x14ac:dyDescent="0.2">
      <c r="A49" s="43" t="s">
        <v>453</v>
      </c>
      <c r="B49" s="43"/>
      <c r="C49" s="43" t="s">
        <v>116</v>
      </c>
      <c r="D49" s="43">
        <v>3</v>
      </c>
      <c r="E49" s="43">
        <v>7</v>
      </c>
      <c r="F49" s="43"/>
      <c r="G49" s="43"/>
      <c r="H49" s="43" t="s">
        <v>424</v>
      </c>
      <c r="I49" s="43">
        <v>26</v>
      </c>
      <c r="J49" s="43" t="s">
        <v>502</v>
      </c>
      <c r="K49" s="43">
        <v>9</v>
      </c>
      <c r="L49" s="58">
        <v>18</v>
      </c>
      <c r="M49" s="58">
        <v>19</v>
      </c>
      <c r="N49" s="23">
        <v>105</v>
      </c>
      <c r="O49" s="22">
        <f>SUM(P49:X49)</f>
        <v>30</v>
      </c>
      <c r="P49" s="58">
        <v>5</v>
      </c>
      <c r="Q49" s="58">
        <v>6</v>
      </c>
      <c r="R49" s="58">
        <v>16</v>
      </c>
      <c r="S49" s="58">
        <v>0</v>
      </c>
      <c r="T49" s="58">
        <v>3</v>
      </c>
      <c r="U49" s="58">
        <v>0</v>
      </c>
      <c r="V49" s="58">
        <v>0</v>
      </c>
      <c r="W49" s="58">
        <v>0</v>
      </c>
      <c r="X49" s="58">
        <v>0</v>
      </c>
      <c r="Y49" s="54">
        <f>P49/$O49</f>
        <v>0.16666666666666666</v>
      </c>
      <c r="Z49" s="54">
        <f>Q49/$O49</f>
        <v>0.2</v>
      </c>
      <c r="AA49" s="54">
        <f>R49/$O49</f>
        <v>0.53333333333333333</v>
      </c>
      <c r="AB49" s="54">
        <f>S49/$O49</f>
        <v>0</v>
      </c>
      <c r="AC49" s="54">
        <f>T49/$O49</f>
        <v>0.1</v>
      </c>
      <c r="AD49" s="54">
        <f>U49/$O49</f>
        <v>0</v>
      </c>
      <c r="AE49" s="54">
        <f>V49/$O49</f>
        <v>0</v>
      </c>
      <c r="AF49" s="54">
        <f>W49/$O49</f>
        <v>0</v>
      </c>
      <c r="AG49" s="54">
        <f>X49/$O49</f>
        <v>0</v>
      </c>
      <c r="AH49" s="55">
        <f>(O49/N49)/($O$501/$N$501)</f>
        <v>1.2159554220007966</v>
      </c>
      <c r="AI49" s="54">
        <f>Y49+Z49+AA49</f>
        <v>0.9</v>
      </c>
      <c r="AJ49" s="54">
        <f>AB49+AC49+AE49+AG49</f>
        <v>0.1</v>
      </c>
      <c r="AK49" s="54">
        <f>AD49</f>
        <v>0</v>
      </c>
      <c r="AL49" s="54">
        <f>AF49</f>
        <v>0</v>
      </c>
      <c r="AM49" s="55">
        <f>($AP$6*R49+$AP$7*P49+$AP$8*Q49+$AP$9*S49+$AP$10*T49+$AP$11*U49+$AP$12*V49+$AP$13*W49+$AP$14*X49)/N49</f>
        <v>0.48095238095238096</v>
      </c>
      <c r="AN49" s="54">
        <f>AM49/AM$501</f>
        <v>0.98298470853392184</v>
      </c>
      <c r="AV49" s="44"/>
    </row>
    <row r="50" spans="1:48" s="56" customFormat="1" ht="15" customHeight="1" x14ac:dyDescent="0.2">
      <c r="A50" s="43" t="s">
        <v>129</v>
      </c>
      <c r="B50" s="43"/>
      <c r="C50" s="43" t="s">
        <v>116</v>
      </c>
      <c r="D50" s="43">
        <v>3</v>
      </c>
      <c r="E50" s="43">
        <v>8</v>
      </c>
      <c r="F50" s="43"/>
      <c r="G50" s="43"/>
      <c r="H50" s="43" t="s">
        <v>137</v>
      </c>
      <c r="I50" s="43">
        <v>9</v>
      </c>
      <c r="J50" s="43" t="s">
        <v>502</v>
      </c>
      <c r="K50" s="43">
        <v>9</v>
      </c>
      <c r="L50" s="58">
        <v>83</v>
      </c>
      <c r="M50" s="58">
        <v>83</v>
      </c>
      <c r="N50" s="23">
        <v>487</v>
      </c>
      <c r="O50" s="22">
        <f>SUM(P50:X50)</f>
        <v>118</v>
      </c>
      <c r="P50" s="58">
        <v>30</v>
      </c>
      <c r="Q50" s="58">
        <v>0</v>
      </c>
      <c r="R50" s="58">
        <v>59</v>
      </c>
      <c r="S50" s="58">
        <v>0</v>
      </c>
      <c r="T50" s="58">
        <v>15</v>
      </c>
      <c r="U50" s="58">
        <v>0</v>
      </c>
      <c r="V50" s="58">
        <v>5</v>
      </c>
      <c r="W50" s="58">
        <v>8</v>
      </c>
      <c r="X50" s="58">
        <v>1</v>
      </c>
      <c r="Y50" s="54">
        <f>P50/$O50</f>
        <v>0.25423728813559321</v>
      </c>
      <c r="Z50" s="54">
        <f>Q50/$O50</f>
        <v>0</v>
      </c>
      <c r="AA50" s="54">
        <f>R50/$O50</f>
        <v>0.5</v>
      </c>
      <c r="AB50" s="54">
        <f>S50/$O50</f>
        <v>0</v>
      </c>
      <c r="AC50" s="54">
        <f>T50/$O50</f>
        <v>0.1271186440677966</v>
      </c>
      <c r="AD50" s="54">
        <f>U50/$O50</f>
        <v>0</v>
      </c>
      <c r="AE50" s="54">
        <f>V50/$O50</f>
        <v>4.2372881355932202E-2</v>
      </c>
      <c r="AF50" s="54">
        <f>W50/$O50</f>
        <v>6.7796610169491525E-2</v>
      </c>
      <c r="AG50" s="54">
        <f>X50/$O50</f>
        <v>8.4745762711864406E-3</v>
      </c>
      <c r="AH50" s="55">
        <f>(O50/N50)/($O$501/$N$501)</f>
        <v>1.0311901217378421</v>
      </c>
      <c r="AI50" s="54">
        <f>Y50+Z50+AA50</f>
        <v>0.75423728813559321</v>
      </c>
      <c r="AJ50" s="54">
        <f>AB50+AC50+AE50+AG50</f>
        <v>0.17796610169491525</v>
      </c>
      <c r="AK50" s="54">
        <f>AD50</f>
        <v>0</v>
      </c>
      <c r="AL50" s="54">
        <f>AF50</f>
        <v>6.7796610169491525E-2</v>
      </c>
      <c r="AM50" s="55">
        <f>($AP$6*R50+$AP$7*P50+$AP$8*Q50+$AP$9*S50+$AP$10*T50+$AP$11*U50+$AP$12*V50+$AP$13*W50+$AP$14*X50)/N50</f>
        <v>0.41786447638603696</v>
      </c>
      <c r="AN50" s="54">
        <f>AM50/AM$501</f>
        <v>0.85404378228387878</v>
      </c>
      <c r="AV50" s="44"/>
    </row>
    <row r="51" spans="1:48" s="56" customFormat="1" ht="15" customHeight="1" x14ac:dyDescent="0.2">
      <c r="A51" s="43" t="s">
        <v>199</v>
      </c>
      <c r="B51" s="43"/>
      <c r="C51" s="43" t="s">
        <v>121</v>
      </c>
      <c r="D51" s="43">
        <v>16</v>
      </c>
      <c r="E51" s="43">
        <v>2</v>
      </c>
      <c r="F51" s="43" t="s">
        <v>417</v>
      </c>
      <c r="G51" s="43"/>
      <c r="H51" s="43" t="s">
        <v>205</v>
      </c>
      <c r="I51" s="43">
        <v>16</v>
      </c>
      <c r="J51" s="43" t="s">
        <v>504</v>
      </c>
      <c r="K51" s="43">
        <v>7</v>
      </c>
      <c r="L51" s="58">
        <v>310</v>
      </c>
      <c r="M51" s="58">
        <v>315</v>
      </c>
      <c r="N51" s="23">
        <v>1524</v>
      </c>
      <c r="O51" s="23">
        <f>SUM(P51:X51)</f>
        <v>398</v>
      </c>
      <c r="P51" s="58">
        <v>35</v>
      </c>
      <c r="Q51" s="58">
        <v>7</v>
      </c>
      <c r="R51" s="58">
        <v>170</v>
      </c>
      <c r="S51" s="58">
        <v>0</v>
      </c>
      <c r="T51" s="58">
        <v>147</v>
      </c>
      <c r="U51" s="58">
        <v>9</v>
      </c>
      <c r="V51" s="58">
        <v>2</v>
      </c>
      <c r="W51" s="58">
        <v>26</v>
      </c>
      <c r="X51" s="58">
        <v>2</v>
      </c>
      <c r="Y51" s="54">
        <f>P51/$O51</f>
        <v>8.7939698492462318E-2</v>
      </c>
      <c r="Z51" s="54">
        <f>Q51/$O51</f>
        <v>1.7587939698492462E-2</v>
      </c>
      <c r="AA51" s="54">
        <f>R51/$O51</f>
        <v>0.42713567839195982</v>
      </c>
      <c r="AB51" s="54">
        <f>S51/$O51</f>
        <v>0</v>
      </c>
      <c r="AC51" s="54">
        <f>T51/$O51</f>
        <v>0.3693467336683417</v>
      </c>
      <c r="AD51" s="54">
        <f>U51/$O51</f>
        <v>2.2613065326633167E-2</v>
      </c>
      <c r="AE51" s="54">
        <f>V51/$O51</f>
        <v>5.0251256281407036E-3</v>
      </c>
      <c r="AF51" s="54">
        <f>W51/$O51</f>
        <v>6.5326633165829151E-2</v>
      </c>
      <c r="AG51" s="54">
        <f>X51/$O51</f>
        <v>5.0251256281407036E-3</v>
      </c>
      <c r="AH51" s="55">
        <f>(O51/N51)/($O$501/$N$501)</f>
        <v>1.1114343194534844</v>
      </c>
      <c r="AI51" s="54">
        <f>Y51+Z51+AA51</f>
        <v>0.53266331658291466</v>
      </c>
      <c r="AJ51" s="54">
        <f>AB51+AC51+AE51+AG51</f>
        <v>0.37939698492462315</v>
      </c>
      <c r="AK51" s="54">
        <f>AD51</f>
        <v>2.2613065326633167E-2</v>
      </c>
      <c r="AL51" s="54">
        <f>AF51</f>
        <v>6.5326633165829151E-2</v>
      </c>
      <c r="AM51" s="55">
        <f>($AP$6*R51+$AP$7*P51+$AP$8*Q51+$AP$9*S51+$AP$10*T51+$AP$11*U51+$AP$12*V51+$AP$13*W51+$AP$14*X51)/N51</f>
        <v>0.49901574803149606</v>
      </c>
      <c r="AN51" s="54">
        <f>AM51/AM$501</f>
        <v>1.019903152701398</v>
      </c>
      <c r="AV51" s="44"/>
    </row>
    <row r="52" spans="1:48" s="56" customFormat="1" ht="15" customHeight="1" x14ac:dyDescent="0.2">
      <c r="A52" s="43" t="s">
        <v>219</v>
      </c>
      <c r="B52" s="43"/>
      <c r="C52" s="43" t="s">
        <v>120</v>
      </c>
      <c r="D52" s="43">
        <v>19</v>
      </c>
      <c r="E52" s="43">
        <v>1</v>
      </c>
      <c r="F52" s="43"/>
      <c r="G52" s="43"/>
      <c r="H52" s="43" t="s">
        <v>125</v>
      </c>
      <c r="I52" s="43">
        <v>20</v>
      </c>
      <c r="J52" s="43" t="s">
        <v>505</v>
      </c>
      <c r="K52" s="43">
        <v>8</v>
      </c>
      <c r="L52" s="58">
        <v>18</v>
      </c>
      <c r="M52" s="58">
        <v>25</v>
      </c>
      <c r="N52" s="23">
        <v>162</v>
      </c>
      <c r="O52" s="23">
        <f>SUM(P52:X52)</f>
        <v>45</v>
      </c>
      <c r="P52" s="58">
        <v>6</v>
      </c>
      <c r="Q52" s="58">
        <v>0</v>
      </c>
      <c r="R52" s="58">
        <v>20</v>
      </c>
      <c r="S52" s="58">
        <v>0</v>
      </c>
      <c r="T52" s="58">
        <v>7</v>
      </c>
      <c r="U52" s="58">
        <v>1</v>
      </c>
      <c r="V52" s="58">
        <v>4</v>
      </c>
      <c r="W52" s="58">
        <v>7</v>
      </c>
      <c r="X52" s="58">
        <v>0</v>
      </c>
      <c r="Y52" s="54">
        <f>P52/$O52</f>
        <v>0.13333333333333333</v>
      </c>
      <c r="Z52" s="54">
        <f>Q52/$O52</f>
        <v>0</v>
      </c>
      <c r="AA52" s="54">
        <f>R52/$O52</f>
        <v>0.44444444444444442</v>
      </c>
      <c r="AB52" s="54">
        <f>S52/$O52</f>
        <v>0</v>
      </c>
      <c r="AC52" s="54">
        <f>T52/$O52</f>
        <v>0.15555555555555556</v>
      </c>
      <c r="AD52" s="54">
        <f>U52/$O52</f>
        <v>2.2222222222222223E-2</v>
      </c>
      <c r="AE52" s="54">
        <f>V52/$O52</f>
        <v>8.8888888888888892E-2</v>
      </c>
      <c r="AF52" s="54">
        <f>W52/$O52</f>
        <v>0.15555555555555556</v>
      </c>
      <c r="AG52" s="54">
        <f>X52/$O52</f>
        <v>0</v>
      </c>
      <c r="AH52" s="55">
        <f>(O52/N52)/($O$501/$N$501)</f>
        <v>1.1821788825007746</v>
      </c>
      <c r="AI52" s="54">
        <f>Y52+Z52+AA52</f>
        <v>0.57777777777777772</v>
      </c>
      <c r="AJ52" s="54">
        <f>AB52+AC52+AE52+AG52</f>
        <v>0.24444444444444446</v>
      </c>
      <c r="AK52" s="54">
        <f>AD52</f>
        <v>2.2222222222222223E-2</v>
      </c>
      <c r="AL52" s="54">
        <f>AF52</f>
        <v>0.15555555555555556</v>
      </c>
      <c r="AM52" s="55">
        <f>($AP$6*R52+$AP$7*P52+$AP$8*Q52+$AP$9*S52+$AP$10*T52+$AP$11*U52+$AP$12*V52+$AP$13*W52+$AP$14*X52)/N52</f>
        <v>0.47222222222222221</v>
      </c>
      <c r="AN52" s="54">
        <f>AM52/AM$501</f>
        <v>0.96514175177835548</v>
      </c>
      <c r="AV52" s="44"/>
    </row>
    <row r="53" spans="1:48" s="56" customFormat="1" ht="15" customHeight="1" x14ac:dyDescent="0.2">
      <c r="A53" s="43" t="s">
        <v>130</v>
      </c>
      <c r="B53" s="43"/>
      <c r="C53" s="43" t="s">
        <v>116</v>
      </c>
      <c r="D53" s="43">
        <v>3</v>
      </c>
      <c r="E53" s="43">
        <v>9</v>
      </c>
      <c r="F53" s="43"/>
      <c r="G53" s="43" t="s">
        <v>586</v>
      </c>
      <c r="H53" s="43" t="s">
        <v>137</v>
      </c>
      <c r="I53" s="43">
        <v>9</v>
      </c>
      <c r="J53" s="43" t="s">
        <v>502</v>
      </c>
      <c r="K53" s="43">
        <v>9</v>
      </c>
      <c r="L53" s="58">
        <v>170</v>
      </c>
      <c r="M53" s="58">
        <v>184</v>
      </c>
      <c r="N53" s="23">
        <v>1027</v>
      </c>
      <c r="O53" s="22">
        <f>SUM(P53:X53)</f>
        <v>239</v>
      </c>
      <c r="P53" s="58">
        <v>38</v>
      </c>
      <c r="Q53" s="58">
        <v>13</v>
      </c>
      <c r="R53" s="58">
        <v>147</v>
      </c>
      <c r="S53" s="58">
        <v>0</v>
      </c>
      <c r="T53" s="58">
        <v>21</v>
      </c>
      <c r="U53" s="58">
        <v>1</v>
      </c>
      <c r="V53" s="58">
        <v>6</v>
      </c>
      <c r="W53" s="58">
        <v>13</v>
      </c>
      <c r="X53" s="58">
        <v>0</v>
      </c>
      <c r="Y53" s="54">
        <f>P53/$O53</f>
        <v>0.15899581589958159</v>
      </c>
      <c r="Z53" s="54">
        <f>Q53/$O53</f>
        <v>5.4393305439330547E-2</v>
      </c>
      <c r="AA53" s="54">
        <f>R53/$O53</f>
        <v>0.61506276150627615</v>
      </c>
      <c r="AB53" s="54">
        <f>S53/$O53</f>
        <v>0</v>
      </c>
      <c r="AC53" s="54">
        <f>T53/$O53</f>
        <v>8.7866108786610872E-2</v>
      </c>
      <c r="AD53" s="54">
        <f>U53/$O53</f>
        <v>4.1841004184100415E-3</v>
      </c>
      <c r="AE53" s="54">
        <f>V53/$O53</f>
        <v>2.5104602510460251E-2</v>
      </c>
      <c r="AF53" s="54">
        <f>W53/$O53</f>
        <v>5.4393305439330547E-2</v>
      </c>
      <c r="AG53" s="54">
        <f>X53/$O53</f>
        <v>0</v>
      </c>
      <c r="AH53" s="55">
        <f>(O53/N53)/($O$501/$N$501)</f>
        <v>0.99040575511554674</v>
      </c>
      <c r="AI53" s="54">
        <f>Y53+Z53+AA53</f>
        <v>0.82845188284518834</v>
      </c>
      <c r="AJ53" s="54">
        <f>AB53+AC53+AE53+AG53</f>
        <v>0.11297071129707112</v>
      </c>
      <c r="AK53" s="54">
        <f>AD53</f>
        <v>4.1841004184100415E-3</v>
      </c>
      <c r="AL53" s="54">
        <f>AF53</f>
        <v>5.4393305439330547E-2</v>
      </c>
      <c r="AM53" s="55">
        <f>($AP$6*R53+$AP$7*P53+$AP$8*Q53+$AP$9*S53+$AP$10*T53+$AP$11*U53+$AP$12*V53+$AP$13*W53+$AP$14*X53)/N53</f>
        <v>0.35978578383641674</v>
      </c>
      <c r="AN53" s="54">
        <f>AM53/AM$501</f>
        <v>0.735340831786224</v>
      </c>
      <c r="AV53" s="44"/>
    </row>
    <row r="54" spans="1:48" s="56" customFormat="1" ht="15" customHeight="1" x14ac:dyDescent="0.2">
      <c r="A54" s="43" t="s">
        <v>92</v>
      </c>
      <c r="B54" s="43"/>
      <c r="C54" s="43" t="s">
        <v>115</v>
      </c>
      <c r="D54" s="43">
        <v>32</v>
      </c>
      <c r="E54" s="43">
        <v>2</v>
      </c>
      <c r="F54" s="43"/>
      <c r="G54" s="43"/>
      <c r="H54" s="43" t="s">
        <v>200</v>
      </c>
      <c r="I54" s="43">
        <v>3</v>
      </c>
      <c r="J54" s="43" t="s">
        <v>501</v>
      </c>
      <c r="K54" s="43">
        <v>6</v>
      </c>
      <c r="L54" s="58">
        <v>67</v>
      </c>
      <c r="M54" s="58">
        <v>69</v>
      </c>
      <c r="N54" s="23">
        <v>374</v>
      </c>
      <c r="O54" s="23">
        <f>SUM(P54:X54)</f>
        <v>90</v>
      </c>
      <c r="P54" s="58">
        <v>10</v>
      </c>
      <c r="Q54" s="58">
        <v>4</v>
      </c>
      <c r="R54" s="58">
        <v>38</v>
      </c>
      <c r="S54" s="58">
        <v>0</v>
      </c>
      <c r="T54" s="58">
        <v>19</v>
      </c>
      <c r="U54" s="58">
        <v>4</v>
      </c>
      <c r="V54" s="58">
        <v>1</v>
      </c>
      <c r="W54" s="58">
        <v>5</v>
      </c>
      <c r="X54" s="58">
        <v>9</v>
      </c>
      <c r="Y54" s="54">
        <f>P54/$O54</f>
        <v>0.1111111111111111</v>
      </c>
      <c r="Z54" s="54">
        <f>Q54/$O54</f>
        <v>4.4444444444444446E-2</v>
      </c>
      <c r="AA54" s="54">
        <f>R54/$O54</f>
        <v>0.42222222222222222</v>
      </c>
      <c r="AB54" s="54">
        <f>S54/$O54</f>
        <v>0</v>
      </c>
      <c r="AC54" s="54">
        <f>T54/$O54</f>
        <v>0.21111111111111111</v>
      </c>
      <c r="AD54" s="54">
        <f>U54/$O54</f>
        <v>4.4444444444444446E-2</v>
      </c>
      <c r="AE54" s="54">
        <f>V54/$O54</f>
        <v>1.1111111111111112E-2</v>
      </c>
      <c r="AF54" s="54">
        <f>W54/$O54</f>
        <v>5.5555555555555552E-2</v>
      </c>
      <c r="AG54" s="54">
        <f>X54/$O54</f>
        <v>0.1</v>
      </c>
      <c r="AH54" s="55">
        <f>(O54/N54)/($O$501/$N$501)</f>
        <v>1.0241335773536122</v>
      </c>
      <c r="AI54" s="54">
        <f>Y54+Z54+AA54</f>
        <v>0.57777777777777772</v>
      </c>
      <c r="AJ54" s="54">
        <f>AB54+AC54+AE54+AG54</f>
        <v>0.32222222222222219</v>
      </c>
      <c r="AK54" s="54">
        <f>AD54</f>
        <v>4.4444444444444446E-2</v>
      </c>
      <c r="AL54" s="54">
        <f>AF54</f>
        <v>5.5555555555555552E-2</v>
      </c>
      <c r="AM54" s="55">
        <f>($AP$6*R54+$AP$7*P54+$AP$8*Q54+$AP$9*S54+$AP$10*T54+$AP$11*U54+$AP$12*V54+$AP$13*W54+$AP$14*X54)/N54</f>
        <v>0.46925133689839571</v>
      </c>
      <c r="AN54" s="54">
        <f>AM54/AM$501</f>
        <v>0.95906976843907676</v>
      </c>
      <c r="AV54" s="44"/>
    </row>
    <row r="55" spans="1:48" s="56" customFormat="1" ht="15" customHeight="1" x14ac:dyDescent="0.2">
      <c r="A55" s="43" t="s">
        <v>158</v>
      </c>
      <c r="B55" s="43">
        <v>5</v>
      </c>
      <c r="C55" s="43" t="s">
        <v>106</v>
      </c>
      <c r="D55" s="43">
        <v>9</v>
      </c>
      <c r="E55" s="43">
        <v>1</v>
      </c>
      <c r="F55" s="43"/>
      <c r="G55" s="43"/>
      <c r="H55" s="43" t="s">
        <v>171</v>
      </c>
      <c r="I55" s="43">
        <v>1</v>
      </c>
      <c r="J55" s="43" t="s">
        <v>501</v>
      </c>
      <c r="K55" s="43">
        <v>6</v>
      </c>
      <c r="L55" s="58">
        <v>169</v>
      </c>
      <c r="M55" s="58">
        <v>185</v>
      </c>
      <c r="N55" s="23">
        <v>829</v>
      </c>
      <c r="O55" s="23">
        <f>SUM(P55:X55)</f>
        <v>205</v>
      </c>
      <c r="P55" s="58">
        <v>18</v>
      </c>
      <c r="Q55" s="58">
        <v>3</v>
      </c>
      <c r="R55" s="58">
        <v>102</v>
      </c>
      <c r="S55" s="58">
        <v>0</v>
      </c>
      <c r="T55" s="58">
        <v>49</v>
      </c>
      <c r="U55" s="58">
        <v>2</v>
      </c>
      <c r="V55" s="58">
        <v>11</v>
      </c>
      <c r="W55" s="58">
        <v>12</v>
      </c>
      <c r="X55" s="58">
        <v>8</v>
      </c>
      <c r="Y55" s="54">
        <f>P55/$O55</f>
        <v>8.7804878048780483E-2</v>
      </c>
      <c r="Z55" s="54">
        <f>Q55/$O55</f>
        <v>1.4634146341463415E-2</v>
      </c>
      <c r="AA55" s="54">
        <f>R55/$O55</f>
        <v>0.4975609756097561</v>
      </c>
      <c r="AB55" s="54">
        <f>S55/$O55</f>
        <v>0</v>
      </c>
      <c r="AC55" s="54">
        <f>T55/$O55</f>
        <v>0.23902439024390243</v>
      </c>
      <c r="AD55" s="54">
        <f>U55/$O55</f>
        <v>9.7560975609756097E-3</v>
      </c>
      <c r="AE55" s="54">
        <f>V55/$O55</f>
        <v>5.3658536585365853E-2</v>
      </c>
      <c r="AF55" s="54">
        <f>W55/$O55</f>
        <v>5.8536585365853662E-2</v>
      </c>
      <c r="AG55" s="54">
        <f>X55/$O55</f>
        <v>3.9024390243902439E-2</v>
      </c>
      <c r="AH55" s="55">
        <f>(O55/N55)/($O$501/$N$501)</f>
        <v>1.0524101511285546</v>
      </c>
      <c r="AI55" s="54">
        <f>Y55+Z55+AA55</f>
        <v>0.6</v>
      </c>
      <c r="AJ55" s="54">
        <f>AB55+AC55+AE55+AG55</f>
        <v>0.33170731707317069</v>
      </c>
      <c r="AK55" s="54">
        <f>AD55</f>
        <v>9.7560975609756097E-3</v>
      </c>
      <c r="AL55" s="54">
        <f>AF55</f>
        <v>5.8536585365853662E-2</v>
      </c>
      <c r="AM55" s="55">
        <f>($AP$6*R55+$AP$7*P55+$AP$8*Q55+$AP$9*S55+$AP$10*T55+$AP$11*U55+$AP$12*V55+$AP$13*W55+$AP$14*X55)/N55</f>
        <v>0.41133896260554886</v>
      </c>
      <c r="AN55" s="54">
        <f>AM55/AM$501</f>
        <v>0.84070674411630553</v>
      </c>
      <c r="AV55" s="44"/>
    </row>
    <row r="56" spans="1:48" s="56" customFormat="1" ht="15" customHeight="1" x14ac:dyDescent="0.2">
      <c r="A56" s="43" t="s">
        <v>220</v>
      </c>
      <c r="B56" s="43"/>
      <c r="C56" s="43" t="s">
        <v>120</v>
      </c>
      <c r="D56" s="43">
        <v>19</v>
      </c>
      <c r="E56" s="43">
        <v>2</v>
      </c>
      <c r="F56" s="43"/>
      <c r="G56" s="43"/>
      <c r="H56" s="43" t="s">
        <v>3</v>
      </c>
      <c r="I56" s="43">
        <v>14</v>
      </c>
      <c r="J56" s="43" t="s">
        <v>505</v>
      </c>
      <c r="K56" s="43">
        <v>8</v>
      </c>
      <c r="L56" s="58">
        <v>127</v>
      </c>
      <c r="M56" s="58">
        <v>127</v>
      </c>
      <c r="N56" s="23">
        <v>787</v>
      </c>
      <c r="O56" s="23">
        <f>SUM(P56:X56)</f>
        <v>208</v>
      </c>
      <c r="P56" s="58">
        <v>38</v>
      </c>
      <c r="Q56" s="58">
        <v>4</v>
      </c>
      <c r="R56" s="58">
        <v>125</v>
      </c>
      <c r="S56" s="58">
        <v>0</v>
      </c>
      <c r="T56" s="58">
        <v>30</v>
      </c>
      <c r="U56" s="58">
        <v>1</v>
      </c>
      <c r="V56" s="58">
        <v>6</v>
      </c>
      <c r="W56" s="58">
        <v>4</v>
      </c>
      <c r="X56" s="58">
        <v>0</v>
      </c>
      <c r="Y56" s="54">
        <f>P56/$O56</f>
        <v>0.18269230769230768</v>
      </c>
      <c r="Z56" s="54">
        <f>Q56/$O56</f>
        <v>1.9230769230769232E-2</v>
      </c>
      <c r="AA56" s="54">
        <f>R56/$O56</f>
        <v>0.60096153846153844</v>
      </c>
      <c r="AB56" s="54">
        <f>S56/$O56</f>
        <v>0</v>
      </c>
      <c r="AC56" s="54">
        <f>T56/$O56</f>
        <v>0.14423076923076922</v>
      </c>
      <c r="AD56" s="54">
        <f>U56/$O56</f>
        <v>4.807692307692308E-3</v>
      </c>
      <c r="AE56" s="54">
        <f>V56/$O56</f>
        <v>2.8846153846153848E-2</v>
      </c>
      <c r="AF56" s="54">
        <f>W56/$O56</f>
        <v>1.9230769230769232E-2</v>
      </c>
      <c r="AG56" s="54">
        <f>X56/$O56</f>
        <v>0</v>
      </c>
      <c r="AH56" s="55">
        <f>(O56/N56)/($O$501/$N$501)</f>
        <v>1.1247973916347904</v>
      </c>
      <c r="AI56" s="54">
        <f>Y56+Z56+AA56</f>
        <v>0.80288461538461542</v>
      </c>
      <c r="AJ56" s="54">
        <f>AB56+AC56+AE56+AG56</f>
        <v>0.17307692307692307</v>
      </c>
      <c r="AK56" s="54">
        <f>AD56</f>
        <v>4.807692307692308E-3</v>
      </c>
      <c r="AL56" s="54">
        <f>AF56</f>
        <v>1.9230769230769232E-2</v>
      </c>
      <c r="AM56" s="55">
        <f>($AP$6*R56+$AP$7*P56+$AP$8*Q56+$AP$9*S56+$AP$10*T56+$AP$11*U56+$AP$12*V56+$AP$13*W56+$AP$14*X56)/N56</f>
        <v>0.43583227445997458</v>
      </c>
      <c r="AN56" s="54">
        <f>AM56/AM$501</f>
        <v>0.89076689969049516</v>
      </c>
      <c r="AV56" s="44"/>
    </row>
    <row r="57" spans="1:48" s="56" customFormat="1" ht="15" customHeight="1" x14ac:dyDescent="0.2">
      <c r="A57" s="43" t="s">
        <v>351</v>
      </c>
      <c r="B57" s="43"/>
      <c r="C57" s="43" t="s">
        <v>324</v>
      </c>
      <c r="D57" s="43">
        <v>4</v>
      </c>
      <c r="E57" s="43">
        <v>5</v>
      </c>
      <c r="F57" s="43"/>
      <c r="G57" s="43"/>
      <c r="H57" s="43" t="s">
        <v>330</v>
      </c>
      <c r="I57" s="43">
        <v>17</v>
      </c>
      <c r="J57" s="43" t="s">
        <v>503</v>
      </c>
      <c r="K57" s="43">
        <v>10</v>
      </c>
      <c r="L57" s="58">
        <v>89</v>
      </c>
      <c r="M57" s="58">
        <v>103</v>
      </c>
      <c r="N57" s="23">
        <v>534</v>
      </c>
      <c r="O57" s="23">
        <f>SUM(P57:X57)</f>
        <v>136</v>
      </c>
      <c r="P57" s="58">
        <v>26</v>
      </c>
      <c r="Q57" s="58">
        <v>3</v>
      </c>
      <c r="R57" s="58">
        <v>76</v>
      </c>
      <c r="S57" s="58">
        <v>0</v>
      </c>
      <c r="T57" s="58">
        <v>25</v>
      </c>
      <c r="U57" s="58">
        <v>2</v>
      </c>
      <c r="V57" s="58">
        <v>0</v>
      </c>
      <c r="W57" s="58">
        <v>0</v>
      </c>
      <c r="X57" s="58">
        <v>4</v>
      </c>
      <c r="Y57" s="54">
        <f>P57/$O57</f>
        <v>0.19117647058823528</v>
      </c>
      <c r="Z57" s="54">
        <f>Q57/$O57</f>
        <v>2.2058823529411766E-2</v>
      </c>
      <c r="AA57" s="54">
        <f>R57/$O57</f>
        <v>0.55882352941176472</v>
      </c>
      <c r="AB57" s="54">
        <f>S57/$O57</f>
        <v>0</v>
      </c>
      <c r="AC57" s="54">
        <f>T57/$O57</f>
        <v>0.18382352941176472</v>
      </c>
      <c r="AD57" s="54">
        <f>U57/$O57</f>
        <v>1.4705882352941176E-2</v>
      </c>
      <c r="AE57" s="54">
        <f>V57/$O57</f>
        <v>0</v>
      </c>
      <c r="AF57" s="54">
        <f>W57/$O57</f>
        <v>0</v>
      </c>
      <c r="AG57" s="54">
        <f>X57/$O57</f>
        <v>2.9411764705882353E-2</v>
      </c>
      <c r="AH57" s="55">
        <f>(O57/N57)/($O$501/$N$501)</f>
        <v>1.0838853574389125</v>
      </c>
      <c r="AI57" s="54">
        <f>Y57+Z57+AA57</f>
        <v>0.7720588235294118</v>
      </c>
      <c r="AJ57" s="54">
        <f>AB57+AC57+AE57+AG57</f>
        <v>0.21323529411764708</v>
      </c>
      <c r="AK57" s="54">
        <f>AD57</f>
        <v>1.4705882352941176E-2</v>
      </c>
      <c r="AL57" s="54">
        <f>AF57</f>
        <v>0</v>
      </c>
      <c r="AM57" s="55">
        <f>($AP$6*R57+$AP$7*P57+$AP$8*Q57+$AP$9*S57+$AP$10*T57+$AP$11*U57+$AP$12*V57+$AP$13*W57+$AP$14*X57)/N57</f>
        <v>0.45786516853932585</v>
      </c>
      <c r="AN57" s="54">
        <f>AM57/AM$501</f>
        <v>0.93579838060730181</v>
      </c>
      <c r="AV57" s="44"/>
    </row>
    <row r="58" spans="1:48" s="56" customFormat="1" ht="15" customHeight="1" x14ac:dyDescent="0.2">
      <c r="A58" s="43" t="s">
        <v>324</v>
      </c>
      <c r="B58" s="43"/>
      <c r="C58" s="43" t="s">
        <v>324</v>
      </c>
      <c r="D58" s="43">
        <v>4</v>
      </c>
      <c r="E58" s="43">
        <v>6</v>
      </c>
      <c r="F58" s="43"/>
      <c r="G58" s="43" t="s">
        <v>585</v>
      </c>
      <c r="H58" s="43" t="s">
        <v>330</v>
      </c>
      <c r="I58" s="43">
        <v>17</v>
      </c>
      <c r="J58" s="43" t="s">
        <v>503</v>
      </c>
      <c r="K58" s="43">
        <v>10</v>
      </c>
      <c r="L58" s="58">
        <v>389</v>
      </c>
      <c r="M58" s="58">
        <v>401</v>
      </c>
      <c r="N58" s="23">
        <v>2047</v>
      </c>
      <c r="O58" s="23">
        <f>SUM(P58:X58)</f>
        <v>489</v>
      </c>
      <c r="P58" s="58">
        <v>53</v>
      </c>
      <c r="Q58" s="58">
        <v>50</v>
      </c>
      <c r="R58" s="58">
        <v>93</v>
      </c>
      <c r="S58" s="58">
        <v>0</v>
      </c>
      <c r="T58" s="58">
        <v>95</v>
      </c>
      <c r="U58" s="58">
        <v>10</v>
      </c>
      <c r="V58" s="58">
        <v>90</v>
      </c>
      <c r="W58" s="58">
        <v>79</v>
      </c>
      <c r="X58" s="58">
        <v>19</v>
      </c>
      <c r="Y58" s="54">
        <f>P58/$O58</f>
        <v>0.10838445807770961</v>
      </c>
      <c r="Z58" s="54">
        <f>Q58/$O58</f>
        <v>0.10224948875255624</v>
      </c>
      <c r="AA58" s="54">
        <f>R58/$O58</f>
        <v>0.19018404907975461</v>
      </c>
      <c r="AB58" s="54">
        <f>S58/$O58</f>
        <v>0</v>
      </c>
      <c r="AC58" s="54">
        <f>T58/$O58</f>
        <v>0.19427402862985685</v>
      </c>
      <c r="AD58" s="54">
        <f>U58/$O58</f>
        <v>2.0449897750511249E-2</v>
      </c>
      <c r="AE58" s="54">
        <f>V58/$O58</f>
        <v>0.18404907975460122</v>
      </c>
      <c r="AF58" s="54">
        <f>W58/$O58</f>
        <v>0.16155419222903886</v>
      </c>
      <c r="AG58" s="54">
        <f>X58/$O58</f>
        <v>3.8854805725971372E-2</v>
      </c>
      <c r="AH58" s="55">
        <f>(O58/N58)/($O$501/$N$501)</f>
        <v>1.0166622885951948</v>
      </c>
      <c r="AI58" s="54">
        <f>Y58+Z58+AA58</f>
        <v>0.40081799591002043</v>
      </c>
      <c r="AJ58" s="54">
        <f>AB58+AC58+AE58+AG58</f>
        <v>0.41717791411042943</v>
      </c>
      <c r="AK58" s="54">
        <f>AD58</f>
        <v>2.0449897750511249E-2</v>
      </c>
      <c r="AL58" s="54">
        <f>AF58</f>
        <v>0.16155419222903886</v>
      </c>
      <c r="AM58" s="55">
        <f>($AP$6*R58+$AP$7*P58+$AP$8*Q58+$AP$9*S58+$AP$10*T58+$AP$11*U58+$AP$12*V58+$AP$13*W58+$AP$14*X58)/N58</f>
        <v>0.44553004396678064</v>
      </c>
      <c r="AN58" s="54">
        <f>AM58/AM$501</f>
        <v>0.91058748798491251</v>
      </c>
      <c r="AV58" s="44"/>
    </row>
    <row r="59" spans="1:48" s="56" customFormat="1" ht="15" customHeight="1" x14ac:dyDescent="0.2">
      <c r="A59" s="43" t="s">
        <v>390</v>
      </c>
      <c r="B59" s="43"/>
      <c r="C59" s="43" t="s">
        <v>330</v>
      </c>
      <c r="D59" s="43">
        <v>25</v>
      </c>
      <c r="E59" s="43">
        <v>2</v>
      </c>
      <c r="F59" s="43"/>
      <c r="G59" s="43"/>
      <c r="H59" s="43" t="s">
        <v>330</v>
      </c>
      <c r="I59" s="43">
        <v>17</v>
      </c>
      <c r="J59" s="43" t="s">
        <v>503</v>
      </c>
      <c r="K59" s="43">
        <v>10</v>
      </c>
      <c r="L59" s="58">
        <v>50</v>
      </c>
      <c r="M59" s="58">
        <v>52</v>
      </c>
      <c r="N59" s="22">
        <v>259</v>
      </c>
      <c r="O59" s="23">
        <f>SUM(P59:X59)</f>
        <v>74</v>
      </c>
      <c r="P59" s="58">
        <v>10</v>
      </c>
      <c r="Q59" s="58">
        <v>6</v>
      </c>
      <c r="R59" s="58">
        <v>42</v>
      </c>
      <c r="S59" s="58">
        <v>0</v>
      </c>
      <c r="T59" s="58">
        <v>10</v>
      </c>
      <c r="U59" s="58">
        <v>0</v>
      </c>
      <c r="V59" s="58">
        <v>1</v>
      </c>
      <c r="W59" s="58">
        <v>5</v>
      </c>
      <c r="X59" s="58">
        <v>0</v>
      </c>
      <c r="Y59" s="54">
        <f>P59/$O59</f>
        <v>0.13513513513513514</v>
      </c>
      <c r="Z59" s="54">
        <f>Q59/$O59</f>
        <v>8.1081081081081086E-2</v>
      </c>
      <c r="AA59" s="54">
        <f>R59/$O59</f>
        <v>0.56756756756756754</v>
      </c>
      <c r="AB59" s="54">
        <f>S59/$O59</f>
        <v>0</v>
      </c>
      <c r="AC59" s="54">
        <f>T59/$O59</f>
        <v>0.13513513513513514</v>
      </c>
      <c r="AD59" s="54">
        <f>U59/$O59</f>
        <v>0</v>
      </c>
      <c r="AE59" s="54">
        <f>V59/$O59</f>
        <v>1.3513513513513514E-2</v>
      </c>
      <c r="AF59" s="54">
        <f>W59/$O59</f>
        <v>6.7567567567567571E-2</v>
      </c>
      <c r="AG59" s="54">
        <f>X59/$O59</f>
        <v>0</v>
      </c>
      <c r="AH59" s="55">
        <f>(O59/N59)/($O$501/$N$501)</f>
        <v>1.2159554220007966</v>
      </c>
      <c r="AI59" s="54">
        <f>Y59+Z59+AA59</f>
        <v>0.78378378378378377</v>
      </c>
      <c r="AJ59" s="54">
        <f>AB59+AC59+AE59+AG59</f>
        <v>0.14864864864864866</v>
      </c>
      <c r="AK59" s="54">
        <f>AD59</f>
        <v>0</v>
      </c>
      <c r="AL59" s="54">
        <f>AF59</f>
        <v>6.7567567567567571E-2</v>
      </c>
      <c r="AM59" s="55">
        <f>($AP$6*R59+$AP$7*P59+$AP$8*Q59+$AP$9*S59+$AP$10*T59+$AP$11*U59+$AP$12*V59+$AP$13*W59+$AP$14*X59)/N59</f>
        <v>0.44594594594594594</v>
      </c>
      <c r="AN59" s="54">
        <f>AM59/AM$501</f>
        <v>0.91143752075730233</v>
      </c>
      <c r="AV59" s="44"/>
    </row>
    <row r="60" spans="1:48" s="56" customFormat="1" ht="15" customHeight="1" x14ac:dyDescent="0.2">
      <c r="A60" s="43" t="s">
        <v>287</v>
      </c>
      <c r="B60" s="43"/>
      <c r="C60" s="43" t="s">
        <v>125</v>
      </c>
      <c r="D60" s="43">
        <v>27</v>
      </c>
      <c r="E60" s="43">
        <v>1</v>
      </c>
      <c r="F60" s="43"/>
      <c r="G60" s="43"/>
      <c r="H60" s="43" t="s">
        <v>125</v>
      </c>
      <c r="I60" s="43">
        <v>20</v>
      </c>
      <c r="J60" s="43" t="s">
        <v>505</v>
      </c>
      <c r="K60" s="43">
        <v>8</v>
      </c>
      <c r="L60" s="58">
        <v>21</v>
      </c>
      <c r="M60" s="58">
        <v>25</v>
      </c>
      <c r="N60" s="25">
        <v>147</v>
      </c>
      <c r="O60" s="23">
        <f>SUM(P60:X60)</f>
        <v>39</v>
      </c>
      <c r="P60" s="58">
        <v>9</v>
      </c>
      <c r="Q60" s="58">
        <v>3</v>
      </c>
      <c r="R60" s="58">
        <v>17</v>
      </c>
      <c r="S60" s="58">
        <v>0</v>
      </c>
      <c r="T60" s="58">
        <v>6</v>
      </c>
      <c r="U60" s="58">
        <v>0</v>
      </c>
      <c r="V60" s="58">
        <v>4</v>
      </c>
      <c r="W60" s="58">
        <v>0</v>
      </c>
      <c r="X60" s="58">
        <v>0</v>
      </c>
      <c r="Y60" s="54">
        <f>P60/$O60</f>
        <v>0.23076923076923078</v>
      </c>
      <c r="Z60" s="54">
        <f>Q60/$O60</f>
        <v>7.6923076923076927E-2</v>
      </c>
      <c r="AA60" s="54">
        <f>R60/$O60</f>
        <v>0.4358974358974359</v>
      </c>
      <c r="AB60" s="54">
        <f>S60/$O60</f>
        <v>0</v>
      </c>
      <c r="AC60" s="54">
        <f>T60/$O60</f>
        <v>0.15384615384615385</v>
      </c>
      <c r="AD60" s="54">
        <f>U60/$O60</f>
        <v>0</v>
      </c>
      <c r="AE60" s="54">
        <f>V60/$O60</f>
        <v>0.10256410256410256</v>
      </c>
      <c r="AF60" s="54">
        <f>W60/$O60</f>
        <v>0</v>
      </c>
      <c r="AG60" s="54">
        <f>X60/$O60</f>
        <v>0</v>
      </c>
      <c r="AH60" s="55">
        <f>(O60/N60)/($O$501/$N$501)</f>
        <v>1.1291014632864542</v>
      </c>
      <c r="AI60" s="54">
        <f>Y60+Z60+AA60</f>
        <v>0.74358974358974361</v>
      </c>
      <c r="AJ60" s="54">
        <f>AB60+AC60+AE60+AG60</f>
        <v>0.25641025641025639</v>
      </c>
      <c r="AK60" s="54">
        <f>AD60</f>
        <v>0</v>
      </c>
      <c r="AL60" s="54">
        <f>AF60</f>
        <v>0</v>
      </c>
      <c r="AM60" s="55">
        <f>($AP$6*R60+$AP$7*P60+$AP$8*Q60+$AP$9*S60+$AP$10*T60+$AP$11*U60+$AP$12*V60+$AP$13*W60+$AP$14*X60)/N60</f>
        <v>0.48299319727891155</v>
      </c>
      <c r="AN60" s="54">
        <f>AM60/AM$501</f>
        <v>0.98715578933392423</v>
      </c>
      <c r="AV60" s="44"/>
    </row>
    <row r="61" spans="1:48" s="56" customFormat="1" ht="15" customHeight="1" x14ac:dyDescent="0.2">
      <c r="A61" s="43" t="s">
        <v>221</v>
      </c>
      <c r="B61" s="43"/>
      <c r="C61" s="43" t="s">
        <v>120</v>
      </c>
      <c r="D61" s="43">
        <v>19</v>
      </c>
      <c r="E61" s="43">
        <v>3</v>
      </c>
      <c r="F61" s="43"/>
      <c r="G61" s="43"/>
      <c r="H61" s="43" t="s">
        <v>125</v>
      </c>
      <c r="I61" s="43">
        <v>20</v>
      </c>
      <c r="J61" s="43" t="s">
        <v>505</v>
      </c>
      <c r="K61" s="43">
        <v>8</v>
      </c>
      <c r="L61" s="58">
        <v>156</v>
      </c>
      <c r="M61" s="58">
        <v>172</v>
      </c>
      <c r="N61" s="23">
        <v>907</v>
      </c>
      <c r="O61" s="23">
        <f>SUM(P61:X61)</f>
        <v>244</v>
      </c>
      <c r="P61" s="58">
        <v>25</v>
      </c>
      <c r="Q61" s="58">
        <v>13</v>
      </c>
      <c r="R61" s="58">
        <v>81</v>
      </c>
      <c r="S61" s="58">
        <v>1</v>
      </c>
      <c r="T61" s="58">
        <v>52</v>
      </c>
      <c r="U61" s="58">
        <v>5</v>
      </c>
      <c r="V61" s="58">
        <v>64</v>
      </c>
      <c r="W61" s="58">
        <v>3</v>
      </c>
      <c r="X61" s="58">
        <v>0</v>
      </c>
      <c r="Y61" s="54">
        <f>P61/$O61</f>
        <v>0.10245901639344263</v>
      </c>
      <c r="Z61" s="54">
        <f>Q61/$O61</f>
        <v>5.3278688524590161E-2</v>
      </c>
      <c r="AA61" s="54">
        <f>R61/$O61</f>
        <v>0.33196721311475408</v>
      </c>
      <c r="AB61" s="54">
        <f>S61/$O61</f>
        <v>4.0983606557377051E-3</v>
      </c>
      <c r="AC61" s="54">
        <f>T61/$O61</f>
        <v>0.21311475409836064</v>
      </c>
      <c r="AD61" s="54">
        <f>U61/$O61</f>
        <v>2.0491803278688523E-2</v>
      </c>
      <c r="AE61" s="54">
        <f>V61/$O61</f>
        <v>0.26229508196721313</v>
      </c>
      <c r="AF61" s="54">
        <f>W61/$O61</f>
        <v>1.2295081967213115E-2</v>
      </c>
      <c r="AG61" s="54">
        <f>X61/$O61</f>
        <v>0</v>
      </c>
      <c r="AH61" s="55">
        <f>(O61/N61)/($O$501/$N$501)</f>
        <v>1.1449017975619409</v>
      </c>
      <c r="AI61" s="54">
        <f>Y61+Z61+AA61</f>
        <v>0.48770491803278687</v>
      </c>
      <c r="AJ61" s="54">
        <f>AB61+AC61+AE61+AG61</f>
        <v>0.47950819672131151</v>
      </c>
      <c r="AK61" s="54">
        <f>AD61</f>
        <v>2.0491803278688523E-2</v>
      </c>
      <c r="AL61" s="54">
        <f>AF61</f>
        <v>1.2295081967213115E-2</v>
      </c>
      <c r="AM61" s="55">
        <f>($AP$6*R61+$AP$7*P61+$AP$8*Q61+$AP$9*S61+$AP$10*T61+$AP$11*U61+$AP$12*V61+$AP$13*W61+$AP$14*X61)/N61</f>
        <v>0.49889746416758546</v>
      </c>
      <c r="AN61" s="54">
        <f>AM61/AM$501</f>
        <v>1.0196614006400813</v>
      </c>
      <c r="AV61" s="44"/>
    </row>
    <row r="62" spans="1:48" s="56" customFormat="1" ht="15" customHeight="1" x14ac:dyDescent="0.2">
      <c r="A62" s="43" t="s">
        <v>51</v>
      </c>
      <c r="B62" s="43"/>
      <c r="C62" s="43" t="s">
        <v>115</v>
      </c>
      <c r="D62" s="43">
        <v>32</v>
      </c>
      <c r="E62" s="43">
        <v>3</v>
      </c>
      <c r="F62" s="43"/>
      <c r="G62" s="43"/>
      <c r="H62" s="43" t="s">
        <v>49</v>
      </c>
      <c r="I62" s="43">
        <v>7</v>
      </c>
      <c r="J62" s="43" t="s">
        <v>110</v>
      </c>
      <c r="K62" s="43">
        <v>5</v>
      </c>
      <c r="L62" s="58">
        <v>79</v>
      </c>
      <c r="M62" s="58">
        <v>97</v>
      </c>
      <c r="N62" s="23">
        <v>529</v>
      </c>
      <c r="O62" s="23">
        <f>SUM(P62:X62)</f>
        <v>141</v>
      </c>
      <c r="P62" s="58">
        <v>14</v>
      </c>
      <c r="Q62" s="58">
        <v>8</v>
      </c>
      <c r="R62" s="58">
        <v>96</v>
      </c>
      <c r="S62" s="58">
        <v>0</v>
      </c>
      <c r="T62" s="58">
        <v>20</v>
      </c>
      <c r="U62" s="58">
        <v>1</v>
      </c>
      <c r="V62" s="58">
        <v>0</v>
      </c>
      <c r="W62" s="58">
        <v>2</v>
      </c>
      <c r="X62" s="58">
        <v>0</v>
      </c>
      <c r="Y62" s="54">
        <f>P62/$O62</f>
        <v>9.9290780141843976E-2</v>
      </c>
      <c r="Z62" s="54">
        <f>Q62/$O62</f>
        <v>5.6737588652482268E-2</v>
      </c>
      <c r="AA62" s="54">
        <f>R62/$O62</f>
        <v>0.68085106382978722</v>
      </c>
      <c r="AB62" s="54">
        <f>S62/$O62</f>
        <v>0</v>
      </c>
      <c r="AC62" s="54">
        <f>T62/$O62</f>
        <v>0.14184397163120568</v>
      </c>
      <c r="AD62" s="54">
        <f>U62/$O62</f>
        <v>7.0921985815602835E-3</v>
      </c>
      <c r="AE62" s="54">
        <f>V62/$O62</f>
        <v>0</v>
      </c>
      <c r="AF62" s="54">
        <f>W62/$O62</f>
        <v>1.4184397163120567E-2</v>
      </c>
      <c r="AG62" s="54">
        <f>X62/$O62</f>
        <v>0</v>
      </c>
      <c r="AH62" s="55">
        <f>(O62/N62)/($O$501/$N$501)</f>
        <v>1.1343553889553746</v>
      </c>
      <c r="AI62" s="54">
        <f>Y62+Z62+AA62</f>
        <v>0.83687943262411346</v>
      </c>
      <c r="AJ62" s="54">
        <f>AB62+AC62+AE62+AG62</f>
        <v>0.14184397163120568</v>
      </c>
      <c r="AK62" s="54">
        <f>AD62</f>
        <v>7.0921985815602835E-3</v>
      </c>
      <c r="AL62" s="54">
        <f>AF62</f>
        <v>1.4184397163120567E-2</v>
      </c>
      <c r="AM62" s="55">
        <f>($AP$6*R62+$AP$7*P62+$AP$8*Q62+$AP$9*S62+$AP$10*T62+$AP$11*U62+$AP$12*V62+$AP$13*W62+$AP$14*X62)/N62</f>
        <v>0.4045368620037807</v>
      </c>
      <c r="AN62" s="54">
        <f>AM62/AM$501</f>
        <v>0.82680440961864232</v>
      </c>
      <c r="AV62" s="44"/>
    </row>
    <row r="63" spans="1:48" s="56" customFormat="1" ht="15" customHeight="1" x14ac:dyDescent="0.2">
      <c r="A63" s="43" t="s">
        <v>476</v>
      </c>
      <c r="B63" s="43"/>
      <c r="C63" s="43" t="s">
        <v>116</v>
      </c>
      <c r="D63" s="43">
        <v>3</v>
      </c>
      <c r="E63" s="43">
        <v>10</v>
      </c>
      <c r="F63" s="43"/>
      <c r="G63" s="43"/>
      <c r="H63" s="43" t="s">
        <v>137</v>
      </c>
      <c r="I63" s="43">
        <v>9</v>
      </c>
      <c r="J63" s="43" t="s">
        <v>502</v>
      </c>
      <c r="K63" s="43">
        <v>9</v>
      </c>
      <c r="L63" s="58">
        <v>32</v>
      </c>
      <c r="M63" s="58">
        <v>39</v>
      </c>
      <c r="N63" s="23">
        <v>217</v>
      </c>
      <c r="O63" s="22">
        <f>SUM(P63:X63)</f>
        <v>52</v>
      </c>
      <c r="P63" s="58">
        <v>10</v>
      </c>
      <c r="Q63" s="58">
        <v>4</v>
      </c>
      <c r="R63" s="58">
        <v>27</v>
      </c>
      <c r="S63" s="58">
        <v>0</v>
      </c>
      <c r="T63" s="58">
        <v>4</v>
      </c>
      <c r="U63" s="58">
        <v>2</v>
      </c>
      <c r="V63" s="58">
        <v>0</v>
      </c>
      <c r="W63" s="58">
        <v>5</v>
      </c>
      <c r="X63" s="58">
        <v>0</v>
      </c>
      <c r="Y63" s="54">
        <f>P63/$O63</f>
        <v>0.19230769230769232</v>
      </c>
      <c r="Z63" s="54">
        <f>Q63/$O63</f>
        <v>7.6923076923076927E-2</v>
      </c>
      <c r="AA63" s="54">
        <f>R63/$O63</f>
        <v>0.51923076923076927</v>
      </c>
      <c r="AB63" s="54">
        <f>S63/$O63</f>
        <v>0</v>
      </c>
      <c r="AC63" s="54">
        <f>T63/$O63</f>
        <v>7.6923076923076927E-2</v>
      </c>
      <c r="AD63" s="54">
        <f>U63/$O63</f>
        <v>3.8461538461538464E-2</v>
      </c>
      <c r="AE63" s="54">
        <f>V63/$O63</f>
        <v>0</v>
      </c>
      <c r="AF63" s="54">
        <f>W63/$O63</f>
        <v>9.6153846153846159E-2</v>
      </c>
      <c r="AG63" s="54">
        <f>X63/$O63</f>
        <v>0</v>
      </c>
      <c r="AH63" s="55">
        <f>(O63/N63)/($O$501/$N$501)</f>
        <v>1.0198335797426037</v>
      </c>
      <c r="AI63" s="54">
        <f>Y63+Z63+AA63</f>
        <v>0.78846153846153855</v>
      </c>
      <c r="AJ63" s="54">
        <f>AB63+AC63+AE63+AG63</f>
        <v>7.6923076923076927E-2</v>
      </c>
      <c r="AK63" s="54">
        <f>AD63</f>
        <v>3.8461538461538464E-2</v>
      </c>
      <c r="AL63" s="54">
        <f>AF63</f>
        <v>9.6153846153846159E-2</v>
      </c>
      <c r="AM63" s="55">
        <f>($AP$6*R63+$AP$7*P63+$AP$8*Q63+$AP$9*S63+$AP$10*T63+$AP$11*U63+$AP$12*V63+$AP$13*W63+$AP$14*X63)/N63</f>
        <v>0.44239631336405533</v>
      </c>
      <c r="AN63" s="54">
        <f>AM63/AM$501</f>
        <v>0.90418267664570262</v>
      </c>
      <c r="AV63" s="44"/>
    </row>
    <row r="64" spans="1:48" s="56" customFormat="1" ht="15" customHeight="1" x14ac:dyDescent="0.2">
      <c r="A64" s="43" t="s">
        <v>466</v>
      </c>
      <c r="B64" s="43"/>
      <c r="C64" s="43" t="s">
        <v>112</v>
      </c>
      <c r="D64" s="43">
        <v>17</v>
      </c>
      <c r="E64" s="43">
        <v>3</v>
      </c>
      <c r="F64" s="43" t="s">
        <v>416</v>
      </c>
      <c r="G64" s="43"/>
      <c r="H64" s="43" t="s">
        <v>72</v>
      </c>
      <c r="I64" s="43">
        <v>11</v>
      </c>
      <c r="J64" s="43" t="s">
        <v>506</v>
      </c>
      <c r="K64" s="43">
        <v>3</v>
      </c>
      <c r="L64" s="58">
        <v>969</v>
      </c>
      <c r="M64" s="58">
        <v>1004</v>
      </c>
      <c r="N64" s="25">
        <v>5015</v>
      </c>
      <c r="O64" s="25">
        <f>SUM(P64:X64)</f>
        <v>697</v>
      </c>
      <c r="P64" s="58">
        <v>19</v>
      </c>
      <c r="Q64" s="58">
        <v>12</v>
      </c>
      <c r="R64" s="58">
        <v>180</v>
      </c>
      <c r="S64" s="58">
        <v>0</v>
      </c>
      <c r="T64" s="58">
        <v>236</v>
      </c>
      <c r="U64" s="58">
        <v>40</v>
      </c>
      <c r="V64" s="58">
        <v>116</v>
      </c>
      <c r="W64" s="58">
        <v>80</v>
      </c>
      <c r="X64" s="58">
        <v>14</v>
      </c>
      <c r="Y64" s="54">
        <f>P64/$O64</f>
        <v>2.7259684361549498E-2</v>
      </c>
      <c r="Z64" s="54">
        <f>Q64/$O64</f>
        <v>1.721664275466284E-2</v>
      </c>
      <c r="AA64" s="54">
        <f>R64/$O64</f>
        <v>0.2582496413199426</v>
      </c>
      <c r="AB64" s="54">
        <f>S64/$O64</f>
        <v>0</v>
      </c>
      <c r="AC64" s="54">
        <f>T64/$O64</f>
        <v>0.33859397417503589</v>
      </c>
      <c r="AD64" s="54">
        <f>U64/$O64</f>
        <v>5.7388809182209469E-2</v>
      </c>
      <c r="AE64" s="54">
        <f>V64/$O64</f>
        <v>0.16642754662840745</v>
      </c>
      <c r="AF64" s="54">
        <f>W64/$O64</f>
        <v>0.11477761836441894</v>
      </c>
      <c r="AG64" s="54">
        <f>X64/$O64</f>
        <v>2.0086083213773313E-2</v>
      </c>
      <c r="AH64" s="57">
        <f>(O64/N64)/($O$501/$N$501)</f>
        <v>0.59149017985462493</v>
      </c>
      <c r="AI64" s="54">
        <f>Y64+Z64+AA64</f>
        <v>0.30272596843615496</v>
      </c>
      <c r="AJ64" s="54">
        <f>AB64+AC64+AE64+AG64</f>
        <v>0.52510760401721668</v>
      </c>
      <c r="AK64" s="54">
        <f>AD64</f>
        <v>5.7388809182209469E-2</v>
      </c>
      <c r="AL64" s="54">
        <f>AF64</f>
        <v>0.11477761836441894</v>
      </c>
      <c r="AM64" s="55">
        <f>($AP$6*R64+$AP$7*P64+$AP$8*Q64+$AP$9*S64+$AP$10*T64+$AP$11*U64+$AP$12*V64+$AP$13*W64+$AP$14*X64)/N64</f>
        <v>0.28833499501495513</v>
      </c>
      <c r="AN64" s="54">
        <f>AM64/AM$501</f>
        <v>0.58930759522109055</v>
      </c>
      <c r="AV64" s="44"/>
    </row>
    <row r="65" spans="1:48" s="56" customFormat="1" ht="15" customHeight="1" x14ac:dyDescent="0.2">
      <c r="A65" s="43" t="s">
        <v>382</v>
      </c>
      <c r="B65" s="43"/>
      <c r="C65" s="43" t="s">
        <v>329</v>
      </c>
      <c r="D65" s="43">
        <v>22</v>
      </c>
      <c r="E65" s="43">
        <v>1</v>
      </c>
      <c r="F65" s="43"/>
      <c r="G65" s="43"/>
      <c r="H65" s="43" t="s">
        <v>329</v>
      </c>
      <c r="I65" s="43">
        <v>15</v>
      </c>
      <c r="J65" s="43" t="s">
        <v>507</v>
      </c>
      <c r="K65" s="43">
        <v>4</v>
      </c>
      <c r="L65" s="58">
        <v>142</v>
      </c>
      <c r="M65" s="58">
        <v>145</v>
      </c>
      <c r="N65" s="23">
        <v>796</v>
      </c>
      <c r="O65" s="23">
        <f>SUM(P65:X65)</f>
        <v>179</v>
      </c>
      <c r="P65" s="58">
        <v>20</v>
      </c>
      <c r="Q65" s="58">
        <v>4</v>
      </c>
      <c r="R65" s="58">
        <v>81</v>
      </c>
      <c r="S65" s="58">
        <v>0</v>
      </c>
      <c r="T65" s="58">
        <v>39</v>
      </c>
      <c r="U65" s="58">
        <v>4</v>
      </c>
      <c r="V65" s="58">
        <v>18</v>
      </c>
      <c r="W65" s="58">
        <v>10</v>
      </c>
      <c r="X65" s="58">
        <v>3</v>
      </c>
      <c r="Y65" s="54">
        <f>P65/$O65</f>
        <v>0.11173184357541899</v>
      </c>
      <c r="Z65" s="54">
        <f>Q65/$O65</f>
        <v>2.23463687150838E-2</v>
      </c>
      <c r="AA65" s="54">
        <f>R65/$O65</f>
        <v>0.45251396648044695</v>
      </c>
      <c r="AB65" s="54">
        <f>S65/$O65</f>
        <v>0</v>
      </c>
      <c r="AC65" s="54">
        <f>T65/$O65</f>
        <v>0.21787709497206703</v>
      </c>
      <c r="AD65" s="54">
        <f>U65/$O65</f>
        <v>2.23463687150838E-2</v>
      </c>
      <c r="AE65" s="54">
        <f>V65/$O65</f>
        <v>0.1005586592178771</v>
      </c>
      <c r="AF65" s="54">
        <f>W65/$O65</f>
        <v>5.5865921787709494E-2</v>
      </c>
      <c r="AG65" s="54">
        <f>X65/$O65</f>
        <v>1.6759776536312849E-2</v>
      </c>
      <c r="AH65" s="55">
        <f>(O65/N65)/($O$501/$N$501)</f>
        <v>0.95703024105967238</v>
      </c>
      <c r="AI65" s="54">
        <f>Y65+Z65+AA65</f>
        <v>0.58659217877094971</v>
      </c>
      <c r="AJ65" s="54">
        <f>AB65+AC65+AE65+AG65</f>
        <v>0.33519553072625696</v>
      </c>
      <c r="AK65" s="54">
        <f>AD65</f>
        <v>2.23463687150838E-2</v>
      </c>
      <c r="AL65" s="54">
        <f>AF65</f>
        <v>5.5865921787709494E-2</v>
      </c>
      <c r="AM65" s="55">
        <f>($AP$6*R65+$AP$7*P65+$AP$8*Q65+$AP$9*S65+$AP$10*T65+$AP$11*U65+$AP$12*V65+$AP$13*W65+$AP$14*X65)/N65</f>
        <v>0.4020100502512563</v>
      </c>
      <c r="AN65" s="54">
        <f>AM65/AM$501</f>
        <v>0.82164003698541654</v>
      </c>
      <c r="AV65" s="44"/>
    </row>
    <row r="66" spans="1:48" s="56" customFormat="1" ht="15" customHeight="1" x14ac:dyDescent="0.2">
      <c r="A66" s="43" t="s">
        <v>367</v>
      </c>
      <c r="B66" s="43"/>
      <c r="C66" s="43" t="s">
        <v>325</v>
      </c>
      <c r="D66" s="43">
        <v>7</v>
      </c>
      <c r="E66" s="43">
        <v>1</v>
      </c>
      <c r="F66" s="43"/>
      <c r="G66" s="43" t="s">
        <v>585</v>
      </c>
      <c r="H66" s="43" t="s">
        <v>171</v>
      </c>
      <c r="I66" s="43">
        <v>1</v>
      </c>
      <c r="J66" s="43" t="s">
        <v>501</v>
      </c>
      <c r="K66" s="43">
        <v>6</v>
      </c>
      <c r="L66" s="58">
        <v>382</v>
      </c>
      <c r="M66" s="58">
        <v>426</v>
      </c>
      <c r="N66" s="23">
        <v>2085</v>
      </c>
      <c r="O66" s="23">
        <f>SUM(P66:X66)</f>
        <v>560</v>
      </c>
      <c r="P66" s="58">
        <v>54</v>
      </c>
      <c r="Q66" s="58">
        <v>3</v>
      </c>
      <c r="R66" s="58">
        <v>323</v>
      </c>
      <c r="S66" s="58">
        <v>0</v>
      </c>
      <c r="T66" s="58">
        <v>65</v>
      </c>
      <c r="U66" s="58">
        <v>3</v>
      </c>
      <c r="V66" s="58">
        <v>63</v>
      </c>
      <c r="W66" s="58">
        <v>47</v>
      </c>
      <c r="X66" s="58">
        <v>2</v>
      </c>
      <c r="Y66" s="54">
        <f>P66/$O66</f>
        <v>9.6428571428571433E-2</v>
      </c>
      <c r="Z66" s="54">
        <f>Q66/$O66</f>
        <v>5.3571428571428572E-3</v>
      </c>
      <c r="AA66" s="54">
        <f>R66/$O66</f>
        <v>0.57678571428571423</v>
      </c>
      <c r="AB66" s="54">
        <f>S66/$O66</f>
        <v>0</v>
      </c>
      <c r="AC66" s="54">
        <f>T66/$O66</f>
        <v>0.11607142857142858</v>
      </c>
      <c r="AD66" s="54">
        <f>U66/$O66</f>
        <v>5.3571428571428572E-3</v>
      </c>
      <c r="AE66" s="54">
        <f>V66/$O66</f>
        <v>0.1125</v>
      </c>
      <c r="AF66" s="54">
        <f>W66/$O66</f>
        <v>8.3928571428571422E-2</v>
      </c>
      <c r="AG66" s="54">
        <f>X66/$O66</f>
        <v>3.5714285714285713E-3</v>
      </c>
      <c r="AH66" s="55">
        <f>(O66/N66)/($O$501/$N$501)</f>
        <v>1.1430564158856411</v>
      </c>
      <c r="AI66" s="54">
        <f>Y66+Z66+AA66</f>
        <v>0.67857142857142849</v>
      </c>
      <c r="AJ66" s="54">
        <f>AB66+AC66+AE66+AG66</f>
        <v>0.23214285714285715</v>
      </c>
      <c r="AK66" s="54">
        <f>AD66</f>
        <v>5.3571428571428572E-3</v>
      </c>
      <c r="AL66" s="54">
        <f>AF66</f>
        <v>8.3928571428571422E-2</v>
      </c>
      <c r="AM66" s="55">
        <f>($AP$6*R66+$AP$7*P66+$AP$8*Q66+$AP$9*S66+$AP$10*T66+$AP$11*U66+$AP$12*V66+$AP$13*W66+$AP$14*X66)/N66</f>
        <v>0.39424460431654679</v>
      </c>
      <c r="AN66" s="54">
        <f>AM66/AM$501</f>
        <v>0.80576878878897162</v>
      </c>
      <c r="AV66" s="44"/>
    </row>
    <row r="67" spans="1:48" s="56" customFormat="1" ht="15" customHeight="1" x14ac:dyDescent="0.2">
      <c r="A67" s="43" t="s">
        <v>209</v>
      </c>
      <c r="B67" s="43"/>
      <c r="C67" s="43" t="s">
        <v>121</v>
      </c>
      <c r="D67" s="43">
        <v>16</v>
      </c>
      <c r="E67" s="43">
        <v>3</v>
      </c>
      <c r="F67" s="43"/>
      <c r="G67" s="43"/>
      <c r="H67" s="43" t="s">
        <v>205</v>
      </c>
      <c r="I67" s="43">
        <v>16</v>
      </c>
      <c r="J67" s="43" t="s">
        <v>501</v>
      </c>
      <c r="K67" s="43">
        <v>6</v>
      </c>
      <c r="L67" s="58">
        <v>170</v>
      </c>
      <c r="M67" s="58">
        <v>173</v>
      </c>
      <c r="N67" s="23">
        <v>849</v>
      </c>
      <c r="O67" s="23">
        <f>SUM(P67:X67)</f>
        <v>228</v>
      </c>
      <c r="P67" s="58">
        <v>33</v>
      </c>
      <c r="Q67" s="58">
        <v>11</v>
      </c>
      <c r="R67" s="58">
        <v>124</v>
      </c>
      <c r="S67" s="58">
        <v>0</v>
      </c>
      <c r="T67" s="58">
        <v>34</v>
      </c>
      <c r="U67" s="58">
        <v>1</v>
      </c>
      <c r="V67" s="58">
        <v>14</v>
      </c>
      <c r="W67" s="58">
        <v>11</v>
      </c>
      <c r="X67" s="58">
        <v>0</v>
      </c>
      <c r="Y67" s="54">
        <f>P67/$O67</f>
        <v>0.14473684210526316</v>
      </c>
      <c r="Z67" s="54">
        <f>Q67/$O67</f>
        <v>4.8245614035087717E-2</v>
      </c>
      <c r="AA67" s="54">
        <f>R67/$O67</f>
        <v>0.54385964912280704</v>
      </c>
      <c r="AB67" s="54">
        <f>S67/$O67</f>
        <v>0</v>
      </c>
      <c r="AC67" s="54">
        <f>T67/$O67</f>
        <v>0.14912280701754385</v>
      </c>
      <c r="AD67" s="54">
        <f>U67/$O67</f>
        <v>4.3859649122807015E-3</v>
      </c>
      <c r="AE67" s="54">
        <f>V67/$O67</f>
        <v>6.1403508771929821E-2</v>
      </c>
      <c r="AF67" s="54">
        <f>W67/$O67</f>
        <v>4.8245614035087717E-2</v>
      </c>
      <c r="AG67" s="54">
        <f>X67/$O67</f>
        <v>0</v>
      </c>
      <c r="AH67" s="55">
        <f>(O67/N67)/($O$501/$N$501)</f>
        <v>1.142912163435378</v>
      </c>
      <c r="AI67" s="54">
        <f>Y67+Z67+AA67</f>
        <v>0.73684210526315796</v>
      </c>
      <c r="AJ67" s="54">
        <f>AB67+AC67+AE67+AG67</f>
        <v>0.21052631578947367</v>
      </c>
      <c r="AK67" s="54">
        <f>AD67</f>
        <v>4.3859649122807015E-3</v>
      </c>
      <c r="AL67" s="54">
        <f>AF67</f>
        <v>4.8245614035087717E-2</v>
      </c>
      <c r="AM67" s="55">
        <f>($AP$6*R67+$AP$7*P67+$AP$8*Q67+$AP$9*S67+$AP$10*T67+$AP$11*U67+$AP$12*V67+$AP$13*W67+$AP$14*X67)/N67</f>
        <v>0.43580683156654887</v>
      </c>
      <c r="AN67" s="54">
        <f>AM67/AM$501</f>
        <v>0.89071489875200549</v>
      </c>
      <c r="AV67" s="44"/>
    </row>
    <row r="68" spans="1:48" s="56" customFormat="1" ht="15" customHeight="1" x14ac:dyDescent="0.2">
      <c r="A68" s="43" t="s">
        <v>28</v>
      </c>
      <c r="B68" s="43"/>
      <c r="C68" s="43" t="s">
        <v>112</v>
      </c>
      <c r="D68" s="43">
        <v>17</v>
      </c>
      <c r="E68" s="43">
        <v>4</v>
      </c>
      <c r="F68" s="43"/>
      <c r="G68" s="43"/>
      <c r="H68" s="43" t="s">
        <v>72</v>
      </c>
      <c r="I68" s="43">
        <v>11</v>
      </c>
      <c r="J68" s="43" t="s">
        <v>110</v>
      </c>
      <c r="K68" s="43">
        <v>5</v>
      </c>
      <c r="L68" s="58">
        <v>159</v>
      </c>
      <c r="M68" s="58">
        <v>162</v>
      </c>
      <c r="N68" s="23">
        <v>748</v>
      </c>
      <c r="O68" s="23">
        <f>SUM(P68:X68)</f>
        <v>165</v>
      </c>
      <c r="P68" s="58">
        <v>13</v>
      </c>
      <c r="Q68" s="58">
        <v>3</v>
      </c>
      <c r="R68" s="58">
        <v>77</v>
      </c>
      <c r="S68" s="58">
        <v>0</v>
      </c>
      <c r="T68" s="58">
        <v>60</v>
      </c>
      <c r="U68" s="58">
        <v>4</v>
      </c>
      <c r="V68" s="58">
        <v>0</v>
      </c>
      <c r="W68" s="58">
        <v>7</v>
      </c>
      <c r="X68" s="58">
        <v>1</v>
      </c>
      <c r="Y68" s="54">
        <f>P68/$O68</f>
        <v>7.8787878787878782E-2</v>
      </c>
      <c r="Z68" s="54">
        <f>Q68/$O68</f>
        <v>1.8181818181818181E-2</v>
      </c>
      <c r="AA68" s="54">
        <f>R68/$O68</f>
        <v>0.46666666666666667</v>
      </c>
      <c r="AB68" s="54">
        <f>S68/$O68</f>
        <v>0</v>
      </c>
      <c r="AC68" s="54">
        <f>T68/$O68</f>
        <v>0.36363636363636365</v>
      </c>
      <c r="AD68" s="54">
        <f>U68/$O68</f>
        <v>2.4242424242424242E-2</v>
      </c>
      <c r="AE68" s="54">
        <f>V68/$O68</f>
        <v>0</v>
      </c>
      <c r="AF68" s="54">
        <f>W68/$O68</f>
        <v>4.2424242424242427E-2</v>
      </c>
      <c r="AG68" s="54">
        <f>X68/$O68</f>
        <v>6.0606060606060606E-3</v>
      </c>
      <c r="AH68" s="55">
        <f>(O68/N68)/($O$501/$N$501)</f>
        <v>0.93878911257414455</v>
      </c>
      <c r="AI68" s="54">
        <f>Y68+Z68+AA68</f>
        <v>0.5636363636363636</v>
      </c>
      <c r="AJ68" s="54">
        <f>AB68+AC68+AE68+AG68</f>
        <v>0.36969696969696969</v>
      </c>
      <c r="AK68" s="54">
        <f>AD68</f>
        <v>2.4242424242424242E-2</v>
      </c>
      <c r="AL68" s="54">
        <f>AF68</f>
        <v>4.2424242424242427E-2</v>
      </c>
      <c r="AM68" s="55">
        <f>($AP$6*R68+$AP$7*P68+$AP$8*Q68+$AP$9*S68+$AP$10*T68+$AP$11*U68+$AP$12*V68+$AP$13*W68+$AP$14*X68)/N68</f>
        <v>0.41778074866310161</v>
      </c>
      <c r="AN68" s="54">
        <f>AM68/AM$501</f>
        <v>0.85387265708607263</v>
      </c>
      <c r="AV68" s="44"/>
    </row>
    <row r="69" spans="1:48" s="56" customFormat="1" ht="15" customHeight="1" x14ac:dyDescent="0.2">
      <c r="A69" s="43" t="s">
        <v>63</v>
      </c>
      <c r="B69" s="43"/>
      <c r="C69" s="43" t="s">
        <v>116</v>
      </c>
      <c r="D69" s="43">
        <v>3</v>
      </c>
      <c r="E69" s="43">
        <v>11</v>
      </c>
      <c r="F69" s="43"/>
      <c r="G69" s="43"/>
      <c r="H69" s="43" t="s">
        <v>3</v>
      </c>
      <c r="I69" s="43">
        <v>14</v>
      </c>
      <c r="J69" s="43" t="s">
        <v>505</v>
      </c>
      <c r="K69" s="43">
        <v>8</v>
      </c>
      <c r="L69" s="58">
        <v>73</v>
      </c>
      <c r="M69" s="58">
        <v>77</v>
      </c>
      <c r="N69" s="23">
        <v>388</v>
      </c>
      <c r="O69" s="22">
        <f>SUM(P69:X69)</f>
        <v>97</v>
      </c>
      <c r="P69" s="58">
        <v>23</v>
      </c>
      <c r="Q69" s="58">
        <v>0</v>
      </c>
      <c r="R69" s="58">
        <v>52</v>
      </c>
      <c r="S69" s="58">
        <v>0</v>
      </c>
      <c r="T69" s="58">
        <v>10</v>
      </c>
      <c r="U69" s="58">
        <v>1</v>
      </c>
      <c r="V69" s="58">
        <v>0</v>
      </c>
      <c r="W69" s="58">
        <v>11</v>
      </c>
      <c r="X69" s="58">
        <v>0</v>
      </c>
      <c r="Y69" s="54">
        <f>P69/$O69</f>
        <v>0.23711340206185566</v>
      </c>
      <c r="Z69" s="54">
        <f>Q69/$O69</f>
        <v>0</v>
      </c>
      <c r="AA69" s="54">
        <f>R69/$O69</f>
        <v>0.53608247422680411</v>
      </c>
      <c r="AB69" s="54">
        <f>S69/$O69</f>
        <v>0</v>
      </c>
      <c r="AC69" s="54">
        <f>T69/$O69</f>
        <v>0.10309278350515463</v>
      </c>
      <c r="AD69" s="54">
        <f>U69/$O69</f>
        <v>1.0309278350515464E-2</v>
      </c>
      <c r="AE69" s="54">
        <f>V69/$O69</f>
        <v>0</v>
      </c>
      <c r="AF69" s="54">
        <f>W69/$O69</f>
        <v>0.1134020618556701</v>
      </c>
      <c r="AG69" s="54">
        <f>X69/$O69</f>
        <v>0</v>
      </c>
      <c r="AH69" s="55">
        <f>(O69/N69)/($O$501/$N$501)</f>
        <v>1.0639609942506971</v>
      </c>
      <c r="AI69" s="54">
        <f>Y69+Z69+AA69</f>
        <v>0.77319587628865971</v>
      </c>
      <c r="AJ69" s="54">
        <f>AB69+AC69+AE69+AG69</f>
        <v>0.10309278350515463</v>
      </c>
      <c r="AK69" s="54">
        <f>AD69</f>
        <v>1.0309278350515464E-2</v>
      </c>
      <c r="AL69" s="54">
        <f>AF69</f>
        <v>0.1134020618556701</v>
      </c>
      <c r="AM69" s="55">
        <f>($AP$6*R69+$AP$7*P69+$AP$8*Q69+$AP$9*S69+$AP$10*T69+$AP$11*U69+$AP$12*V69+$AP$13*W69+$AP$14*X69)/N69</f>
        <v>0.42525773195876287</v>
      </c>
      <c r="AN69" s="54">
        <f>AM69/AM$501</f>
        <v>0.86915433680464405</v>
      </c>
      <c r="AV69" s="44"/>
    </row>
    <row r="70" spans="1:48" s="56" customFormat="1" ht="15" customHeight="1" x14ac:dyDescent="0.2">
      <c r="A70" s="43" t="s">
        <v>222</v>
      </c>
      <c r="B70" s="43"/>
      <c r="C70" s="43" t="s">
        <v>120</v>
      </c>
      <c r="D70" s="43">
        <v>19</v>
      </c>
      <c r="E70" s="43">
        <v>4</v>
      </c>
      <c r="F70" s="43"/>
      <c r="G70" s="43"/>
      <c r="H70" s="43" t="s">
        <v>125</v>
      </c>
      <c r="I70" s="43">
        <v>20</v>
      </c>
      <c r="J70" s="43" t="s">
        <v>502</v>
      </c>
      <c r="K70" s="43">
        <v>9</v>
      </c>
      <c r="L70" s="58">
        <v>145</v>
      </c>
      <c r="M70" s="58">
        <v>155</v>
      </c>
      <c r="N70" s="23">
        <v>879</v>
      </c>
      <c r="O70" s="23">
        <f>SUM(P70:X70)</f>
        <v>225</v>
      </c>
      <c r="P70" s="58">
        <v>13</v>
      </c>
      <c r="Q70" s="58">
        <v>35</v>
      </c>
      <c r="R70" s="58">
        <v>141</v>
      </c>
      <c r="S70" s="58">
        <v>0</v>
      </c>
      <c r="T70" s="58">
        <v>30</v>
      </c>
      <c r="U70" s="58">
        <v>2</v>
      </c>
      <c r="V70" s="58">
        <v>0</v>
      </c>
      <c r="W70" s="58">
        <v>4</v>
      </c>
      <c r="X70" s="58">
        <v>0</v>
      </c>
      <c r="Y70" s="54">
        <f>P70/$O70</f>
        <v>5.7777777777777775E-2</v>
      </c>
      <c r="Z70" s="54">
        <f>Q70/$O70</f>
        <v>0.15555555555555556</v>
      </c>
      <c r="AA70" s="54">
        <f>R70/$O70</f>
        <v>0.62666666666666671</v>
      </c>
      <c r="AB70" s="54">
        <f>S70/$O70</f>
        <v>0</v>
      </c>
      <c r="AC70" s="54">
        <f>T70/$O70</f>
        <v>0.13333333333333333</v>
      </c>
      <c r="AD70" s="54">
        <f>U70/$O70</f>
        <v>8.8888888888888889E-3</v>
      </c>
      <c r="AE70" s="54">
        <f>V70/$O70</f>
        <v>0</v>
      </c>
      <c r="AF70" s="54">
        <f>W70/$O70</f>
        <v>1.7777777777777778E-2</v>
      </c>
      <c r="AG70" s="54">
        <f>X70/$O70</f>
        <v>0</v>
      </c>
      <c r="AH70" s="55">
        <f>(O70/N70)/($O$501/$N$501)</f>
        <v>1.0893798575945703</v>
      </c>
      <c r="AI70" s="54">
        <f>Y70+Z70+AA70</f>
        <v>0.84000000000000008</v>
      </c>
      <c r="AJ70" s="54">
        <f>AB70+AC70+AE70+AG70</f>
        <v>0.13333333333333333</v>
      </c>
      <c r="AK70" s="54">
        <f>AD70</f>
        <v>8.8888888888888889E-3</v>
      </c>
      <c r="AL70" s="54">
        <f>AF70</f>
        <v>1.7777777777777778E-2</v>
      </c>
      <c r="AM70" s="55">
        <f>($AP$6*R70+$AP$7*P70+$AP$8*Q70+$AP$9*S70+$AP$10*T70+$AP$11*U70+$AP$12*V70+$AP$13*W70+$AP$14*X70)/N70</f>
        <v>0.39249146757679182</v>
      </c>
      <c r="AN70" s="54">
        <f>AM70/AM$501</f>
        <v>0.80218567604143587</v>
      </c>
      <c r="AV70" s="44"/>
    </row>
    <row r="71" spans="1:48" s="56" customFormat="1" ht="15" customHeight="1" x14ac:dyDescent="0.2">
      <c r="A71" s="43" t="s">
        <v>236</v>
      </c>
      <c r="B71" s="43"/>
      <c r="C71" s="43" t="s">
        <v>117</v>
      </c>
      <c r="D71" s="43">
        <v>28</v>
      </c>
      <c r="E71" s="43">
        <v>4</v>
      </c>
      <c r="F71" s="43"/>
      <c r="G71" s="43"/>
      <c r="H71" s="43" t="s">
        <v>68</v>
      </c>
      <c r="I71" s="43">
        <v>5</v>
      </c>
      <c r="J71" s="43" t="s">
        <v>504</v>
      </c>
      <c r="K71" s="43">
        <v>7</v>
      </c>
      <c r="L71" s="58">
        <v>25</v>
      </c>
      <c r="M71" s="58">
        <v>25</v>
      </c>
      <c r="N71" s="23">
        <v>136</v>
      </c>
      <c r="O71" s="23">
        <f>SUM(P71:X71)</f>
        <v>29</v>
      </c>
      <c r="P71" s="58">
        <v>6</v>
      </c>
      <c r="Q71" s="58">
        <v>0</v>
      </c>
      <c r="R71" s="58">
        <v>20</v>
      </c>
      <c r="S71" s="58">
        <v>0</v>
      </c>
      <c r="T71" s="58">
        <v>2</v>
      </c>
      <c r="U71" s="58">
        <v>0</v>
      </c>
      <c r="V71" s="58">
        <v>0</v>
      </c>
      <c r="W71" s="58">
        <v>1</v>
      </c>
      <c r="X71" s="58">
        <v>0</v>
      </c>
      <c r="Y71" s="54">
        <f>P71/$O71</f>
        <v>0.20689655172413793</v>
      </c>
      <c r="Z71" s="54">
        <f>Q71/$O71</f>
        <v>0</v>
      </c>
      <c r="AA71" s="54">
        <f>R71/$O71</f>
        <v>0.68965517241379315</v>
      </c>
      <c r="AB71" s="54">
        <f>S71/$O71</f>
        <v>0</v>
      </c>
      <c r="AC71" s="54">
        <f>T71/$O71</f>
        <v>6.8965517241379309E-2</v>
      </c>
      <c r="AD71" s="54">
        <f>U71/$O71</f>
        <v>0</v>
      </c>
      <c r="AE71" s="54">
        <f>V71/$O71</f>
        <v>0</v>
      </c>
      <c r="AF71" s="54">
        <f>W71/$O71</f>
        <v>3.4482758620689655E-2</v>
      </c>
      <c r="AG71" s="54">
        <f>X71/$O71</f>
        <v>0</v>
      </c>
      <c r="AH71" s="55">
        <f>(O71/N71)/($O$501/$N$501)</f>
        <v>0.9074961421550064</v>
      </c>
      <c r="AI71" s="54">
        <f>Y71+Z71+AA71</f>
        <v>0.89655172413793105</v>
      </c>
      <c r="AJ71" s="54">
        <f>AB71+AC71+AE71+AG71</f>
        <v>6.8965517241379309E-2</v>
      </c>
      <c r="AK71" s="54">
        <f>AD71</f>
        <v>0</v>
      </c>
      <c r="AL71" s="54">
        <f>AF71</f>
        <v>3.4482758620689655E-2</v>
      </c>
      <c r="AM71" s="55">
        <f>($AP$6*R71+$AP$7*P71+$AP$8*Q71+$AP$9*S71+$AP$10*T71+$AP$11*U71+$AP$12*V71+$AP$13*W71+$AP$14*X71)/N71</f>
        <v>0.3235294117647059</v>
      </c>
      <c r="AN71" s="54">
        <f>AM71/AM$501</f>
        <v>0.66123898564745476</v>
      </c>
      <c r="AV71" s="44"/>
    </row>
    <row r="72" spans="1:48" s="56" customFormat="1" ht="15" customHeight="1" x14ac:dyDescent="0.2">
      <c r="A72" s="43" t="s">
        <v>215</v>
      </c>
      <c r="B72" s="43"/>
      <c r="C72" s="43" t="s">
        <v>113</v>
      </c>
      <c r="D72" s="43">
        <v>18</v>
      </c>
      <c r="E72" s="43">
        <v>2</v>
      </c>
      <c r="F72" s="43"/>
      <c r="G72" s="43"/>
      <c r="H72" s="43" t="s">
        <v>205</v>
      </c>
      <c r="I72" s="43">
        <v>16</v>
      </c>
      <c r="J72" s="43" t="s">
        <v>501</v>
      </c>
      <c r="K72" s="43">
        <v>6</v>
      </c>
      <c r="L72" s="58">
        <v>56</v>
      </c>
      <c r="M72" s="58">
        <v>62</v>
      </c>
      <c r="N72" s="23">
        <v>304</v>
      </c>
      <c r="O72" s="23">
        <f>SUM(P72:X72)</f>
        <v>85</v>
      </c>
      <c r="P72" s="58">
        <v>14</v>
      </c>
      <c r="Q72" s="58">
        <v>6</v>
      </c>
      <c r="R72" s="58">
        <v>30</v>
      </c>
      <c r="S72" s="58">
        <v>0</v>
      </c>
      <c r="T72" s="58">
        <v>9</v>
      </c>
      <c r="U72" s="58">
        <v>4</v>
      </c>
      <c r="V72" s="58">
        <v>17</v>
      </c>
      <c r="W72" s="58">
        <v>5</v>
      </c>
      <c r="X72" s="58">
        <v>0</v>
      </c>
      <c r="Y72" s="54">
        <f>P72/$O72</f>
        <v>0.16470588235294117</v>
      </c>
      <c r="Z72" s="54">
        <f>Q72/$O72</f>
        <v>7.0588235294117646E-2</v>
      </c>
      <c r="AA72" s="54">
        <f>R72/$O72</f>
        <v>0.35294117647058826</v>
      </c>
      <c r="AB72" s="54">
        <f>S72/$O72</f>
        <v>0</v>
      </c>
      <c r="AC72" s="54">
        <f>T72/$O72</f>
        <v>0.10588235294117647</v>
      </c>
      <c r="AD72" s="54">
        <f>U72/$O72</f>
        <v>4.7058823529411764E-2</v>
      </c>
      <c r="AE72" s="54">
        <f>V72/$O72</f>
        <v>0.2</v>
      </c>
      <c r="AF72" s="54">
        <f>W72/$O72</f>
        <v>5.8823529411764705E-2</v>
      </c>
      <c r="AG72" s="54">
        <f>X72/$O72</f>
        <v>0</v>
      </c>
      <c r="AH72" s="55">
        <f>(O72/N72)/($O$501/$N$501)</f>
        <v>1.189956375148806</v>
      </c>
      <c r="AI72" s="54">
        <f>Y72+Z72+AA72</f>
        <v>0.58823529411764708</v>
      </c>
      <c r="AJ72" s="54">
        <f>AB72+AC72+AE72+AG72</f>
        <v>0.30588235294117649</v>
      </c>
      <c r="AK72" s="54">
        <f>AD72</f>
        <v>4.7058823529411764E-2</v>
      </c>
      <c r="AL72" s="54">
        <f>AF72</f>
        <v>5.8823529411764705E-2</v>
      </c>
      <c r="AM72" s="55">
        <f>($AP$6*R72+$AP$7*P72+$AP$8*Q72+$AP$9*S72+$AP$10*T72+$AP$11*U72+$AP$12*V72+$AP$13*W72+$AP$14*X72)/N72</f>
        <v>0.55592105263157898</v>
      </c>
      <c r="AN72" s="54">
        <f>AM72/AM$501</f>
        <v>1.1362078981848909</v>
      </c>
      <c r="AV72" s="44"/>
    </row>
    <row r="73" spans="1:48" s="56" customFormat="1" ht="15" customHeight="1" x14ac:dyDescent="0.2">
      <c r="A73" s="43" t="s">
        <v>7</v>
      </c>
      <c r="B73" s="43"/>
      <c r="C73" s="43" t="s">
        <v>109</v>
      </c>
      <c r="D73" s="43">
        <v>26</v>
      </c>
      <c r="E73" s="43">
        <v>4</v>
      </c>
      <c r="F73" s="43" t="s">
        <v>417</v>
      </c>
      <c r="G73" s="43"/>
      <c r="H73" s="43" t="s">
        <v>25</v>
      </c>
      <c r="I73" s="43">
        <v>24</v>
      </c>
      <c r="J73" s="43" t="s">
        <v>110</v>
      </c>
      <c r="K73" s="43">
        <v>5</v>
      </c>
      <c r="L73" s="58">
        <v>452</v>
      </c>
      <c r="M73" s="58">
        <v>492</v>
      </c>
      <c r="N73" s="23">
        <v>2445</v>
      </c>
      <c r="O73" s="23">
        <f>SUM(P73:X73)</f>
        <v>592</v>
      </c>
      <c r="P73" s="58">
        <v>22</v>
      </c>
      <c r="Q73" s="58">
        <v>21</v>
      </c>
      <c r="R73" s="58">
        <v>117</v>
      </c>
      <c r="S73" s="58">
        <v>100</v>
      </c>
      <c r="T73" s="58">
        <v>169</v>
      </c>
      <c r="U73" s="58">
        <v>13</v>
      </c>
      <c r="V73" s="58">
        <v>127</v>
      </c>
      <c r="W73" s="58">
        <v>18</v>
      </c>
      <c r="X73" s="58">
        <v>5</v>
      </c>
      <c r="Y73" s="54">
        <f>P73/$O73</f>
        <v>3.7162162162162164E-2</v>
      </c>
      <c r="Z73" s="54">
        <f>Q73/$O73</f>
        <v>3.5472972972972971E-2</v>
      </c>
      <c r="AA73" s="54">
        <f>R73/$O73</f>
        <v>0.19763513513513514</v>
      </c>
      <c r="AB73" s="54">
        <f>S73/$O73</f>
        <v>0.16891891891891891</v>
      </c>
      <c r="AC73" s="54">
        <f>T73/$O73</f>
        <v>0.28547297297297297</v>
      </c>
      <c r="AD73" s="54">
        <f>U73/$O73</f>
        <v>2.1959459459459461E-2</v>
      </c>
      <c r="AE73" s="54">
        <f>V73/$O73</f>
        <v>0.21452702702702703</v>
      </c>
      <c r="AF73" s="54">
        <f>W73/$O73</f>
        <v>3.0405405405405407E-2</v>
      </c>
      <c r="AG73" s="54">
        <f>X73/$O73</f>
        <v>8.4459459459459464E-3</v>
      </c>
      <c r="AH73" s="55">
        <f>(O73/N73)/($O$501/$N$501)</f>
        <v>1.0304538381945403</v>
      </c>
      <c r="AI73" s="54">
        <f>Y73+Z73+AA73</f>
        <v>0.27027027027027029</v>
      </c>
      <c r="AJ73" s="54">
        <f>AB73+AC73+AE73+AG73</f>
        <v>0.6773648648648648</v>
      </c>
      <c r="AK73" s="54">
        <f>AD73</f>
        <v>2.1959459459459461E-2</v>
      </c>
      <c r="AL73" s="54">
        <f>AF73</f>
        <v>3.0405405405405407E-2</v>
      </c>
      <c r="AM73" s="55">
        <f>($AP$6*R73+$AP$7*P73+$AP$8*Q73+$AP$9*S73+$AP$10*T73+$AP$11*U73+$AP$12*V73+$AP$13*W73+$AP$14*X73)/N73</f>
        <v>0.45705521472392641</v>
      </c>
      <c r="AN73" s="54">
        <f>AM73/AM$501</f>
        <v>0.93414297303123417</v>
      </c>
      <c r="AV73" s="44"/>
    </row>
    <row r="74" spans="1:48" s="56" customFormat="1" ht="15" customHeight="1" x14ac:dyDescent="0.2">
      <c r="A74" s="43" t="s">
        <v>259</v>
      </c>
      <c r="B74" s="43"/>
      <c r="C74" s="43" t="s">
        <v>122</v>
      </c>
      <c r="D74" s="43">
        <v>24</v>
      </c>
      <c r="E74" s="43">
        <v>5</v>
      </c>
      <c r="F74" s="43"/>
      <c r="G74" s="43" t="s">
        <v>586</v>
      </c>
      <c r="H74" s="43" t="s">
        <v>29</v>
      </c>
      <c r="I74" s="43">
        <v>8</v>
      </c>
      <c r="J74" s="43" t="s">
        <v>502</v>
      </c>
      <c r="K74" s="43">
        <v>9</v>
      </c>
      <c r="L74" s="58">
        <v>200</v>
      </c>
      <c r="M74" s="58">
        <v>207</v>
      </c>
      <c r="N74" s="23">
        <v>1096</v>
      </c>
      <c r="O74" s="23">
        <f>SUM(P74:X74)</f>
        <v>234</v>
      </c>
      <c r="P74" s="58">
        <v>41</v>
      </c>
      <c r="Q74" s="58">
        <v>9</v>
      </c>
      <c r="R74" s="58">
        <v>119</v>
      </c>
      <c r="S74" s="58">
        <v>0</v>
      </c>
      <c r="T74" s="58">
        <v>55</v>
      </c>
      <c r="U74" s="58">
        <v>7</v>
      </c>
      <c r="V74" s="58">
        <v>0</v>
      </c>
      <c r="W74" s="58">
        <v>0</v>
      </c>
      <c r="X74" s="58">
        <v>3</v>
      </c>
      <c r="Y74" s="54">
        <f>P74/$O74</f>
        <v>0.1752136752136752</v>
      </c>
      <c r="Z74" s="54">
        <f>Q74/$O74</f>
        <v>3.8461538461538464E-2</v>
      </c>
      <c r="AA74" s="54">
        <f>R74/$O74</f>
        <v>0.50854700854700852</v>
      </c>
      <c r="AB74" s="54">
        <f>S74/$O74</f>
        <v>0</v>
      </c>
      <c r="AC74" s="54">
        <f>T74/$O74</f>
        <v>0.23504273504273504</v>
      </c>
      <c r="AD74" s="54">
        <f>U74/$O74</f>
        <v>2.9914529914529916E-2</v>
      </c>
      <c r="AE74" s="54">
        <f>V74/$O74</f>
        <v>0</v>
      </c>
      <c r="AF74" s="54">
        <f>W74/$O74</f>
        <v>0</v>
      </c>
      <c r="AG74" s="54">
        <f>X74/$O74</f>
        <v>1.282051282051282E-2</v>
      </c>
      <c r="AH74" s="55">
        <f>(O74/N74)/($O$501/$N$501)</f>
        <v>0.9086382213673837</v>
      </c>
      <c r="AI74" s="54">
        <f>Y74+Z74+AA74</f>
        <v>0.72222222222222221</v>
      </c>
      <c r="AJ74" s="54">
        <f>AB74+AC74+AE74+AG74</f>
        <v>0.24786324786324787</v>
      </c>
      <c r="AK74" s="54">
        <f>AD74</f>
        <v>2.9914529914529916E-2</v>
      </c>
      <c r="AL74" s="54">
        <f>AF74</f>
        <v>0</v>
      </c>
      <c r="AM74" s="55">
        <f>($AP$6*R74+$AP$7*P74+$AP$8*Q74+$AP$9*S74+$AP$10*T74+$AP$11*U74+$AP$12*V74+$AP$13*W74+$AP$14*X74)/N74</f>
        <v>0.41788321167883213</v>
      </c>
      <c r="AN74" s="54">
        <f>AM74/AM$501</f>
        <v>0.85408207402970837</v>
      </c>
      <c r="AV74" s="44"/>
    </row>
    <row r="75" spans="1:48" s="56" customFormat="1" ht="15" customHeight="1" x14ac:dyDescent="0.2">
      <c r="A75" s="43" t="s">
        <v>260</v>
      </c>
      <c r="B75" s="43"/>
      <c r="C75" s="43" t="s">
        <v>122</v>
      </c>
      <c r="D75" s="43">
        <v>24</v>
      </c>
      <c r="E75" s="43">
        <v>6</v>
      </c>
      <c r="F75" s="43"/>
      <c r="G75" s="43"/>
      <c r="H75" s="43" t="s">
        <v>422</v>
      </c>
      <c r="I75" s="43">
        <v>23</v>
      </c>
      <c r="J75" s="43" t="s">
        <v>502</v>
      </c>
      <c r="K75" s="43">
        <v>9</v>
      </c>
      <c r="L75" s="58">
        <v>53</v>
      </c>
      <c r="M75" s="58">
        <v>57</v>
      </c>
      <c r="N75" s="23">
        <v>317</v>
      </c>
      <c r="O75" s="23">
        <f>SUM(P75:X75)</f>
        <v>73</v>
      </c>
      <c r="P75" s="58">
        <v>8</v>
      </c>
      <c r="Q75" s="58">
        <v>1</v>
      </c>
      <c r="R75" s="58">
        <v>43</v>
      </c>
      <c r="S75" s="58">
        <v>0</v>
      </c>
      <c r="T75" s="58">
        <v>10</v>
      </c>
      <c r="U75" s="58">
        <v>1</v>
      </c>
      <c r="V75" s="58">
        <v>5</v>
      </c>
      <c r="W75" s="58">
        <v>3</v>
      </c>
      <c r="X75" s="58">
        <v>2</v>
      </c>
      <c r="Y75" s="54">
        <f>P75/$O75</f>
        <v>0.1095890410958904</v>
      </c>
      <c r="Z75" s="54">
        <f>Q75/$O75</f>
        <v>1.3698630136986301E-2</v>
      </c>
      <c r="AA75" s="54">
        <f>R75/$O75</f>
        <v>0.58904109589041098</v>
      </c>
      <c r="AB75" s="54">
        <f>S75/$O75</f>
        <v>0</v>
      </c>
      <c r="AC75" s="54">
        <f>T75/$O75</f>
        <v>0.13698630136986301</v>
      </c>
      <c r="AD75" s="54">
        <f>U75/$O75</f>
        <v>1.3698630136986301E-2</v>
      </c>
      <c r="AE75" s="54">
        <f>V75/$O75</f>
        <v>6.8493150684931503E-2</v>
      </c>
      <c r="AF75" s="54">
        <f>W75/$O75</f>
        <v>4.1095890410958902E-2</v>
      </c>
      <c r="AG75" s="54">
        <f>X75/$O75</f>
        <v>2.7397260273972601E-2</v>
      </c>
      <c r="AH75" s="55">
        <f>(O75/N75)/($O$501/$N$501)</f>
        <v>0.98005239848960124</v>
      </c>
      <c r="AI75" s="54">
        <f>Y75+Z75+AA75</f>
        <v>0.71232876712328763</v>
      </c>
      <c r="AJ75" s="54">
        <f>AB75+AC75+AE75+AG75</f>
        <v>0.23287671232876711</v>
      </c>
      <c r="AK75" s="54">
        <f>AD75</f>
        <v>1.3698630136986301E-2</v>
      </c>
      <c r="AL75" s="54">
        <f>AF75</f>
        <v>4.1095890410958902E-2</v>
      </c>
      <c r="AM75" s="55">
        <f>($AP$6*R75+$AP$7*P75+$AP$8*Q75+$AP$9*S75+$AP$10*T75+$AP$11*U75+$AP$12*V75+$AP$13*W75+$AP$14*X75)/N75</f>
        <v>0.36435331230283913</v>
      </c>
      <c r="AN75" s="54">
        <f>AM75/AM$501</f>
        <v>0.74467608162820609</v>
      </c>
      <c r="AV75" s="44"/>
    </row>
    <row r="76" spans="1:48" s="56" customFormat="1" ht="15" customHeight="1" x14ac:dyDescent="0.2">
      <c r="A76" s="43" t="s">
        <v>211</v>
      </c>
      <c r="B76" s="43"/>
      <c r="C76" s="43" t="s">
        <v>112</v>
      </c>
      <c r="D76" s="43">
        <v>17</v>
      </c>
      <c r="E76" s="43">
        <v>5</v>
      </c>
      <c r="F76" s="43"/>
      <c r="G76" s="43"/>
      <c r="H76" s="43" t="s">
        <v>421</v>
      </c>
      <c r="I76" s="43">
        <v>13</v>
      </c>
      <c r="J76" s="43" t="s">
        <v>110</v>
      </c>
      <c r="K76" s="43">
        <v>5</v>
      </c>
      <c r="L76" s="58">
        <v>22</v>
      </c>
      <c r="M76" s="58">
        <v>22</v>
      </c>
      <c r="N76" s="23">
        <v>139</v>
      </c>
      <c r="O76" s="23">
        <f>SUM(P76:X76)</f>
        <v>38</v>
      </c>
      <c r="P76" s="58">
        <v>10</v>
      </c>
      <c r="Q76" s="58">
        <v>1</v>
      </c>
      <c r="R76" s="58">
        <v>23</v>
      </c>
      <c r="S76" s="58">
        <v>0</v>
      </c>
      <c r="T76" s="58">
        <v>1</v>
      </c>
      <c r="U76" s="58">
        <v>0</v>
      </c>
      <c r="V76" s="58">
        <v>0</v>
      </c>
      <c r="W76" s="58">
        <v>0</v>
      </c>
      <c r="X76" s="58">
        <v>3</v>
      </c>
      <c r="Y76" s="54">
        <f>P76/$O76</f>
        <v>0.26315789473684209</v>
      </c>
      <c r="Z76" s="54">
        <f>Q76/$O76</f>
        <v>2.6315789473684209E-2</v>
      </c>
      <c r="AA76" s="54">
        <f>R76/$O76</f>
        <v>0.60526315789473684</v>
      </c>
      <c r="AB76" s="54">
        <f>S76/$O76</f>
        <v>0</v>
      </c>
      <c r="AC76" s="54">
        <f>T76/$O76</f>
        <v>2.6315789473684209E-2</v>
      </c>
      <c r="AD76" s="54">
        <f>U76/$O76</f>
        <v>0</v>
      </c>
      <c r="AE76" s="54">
        <f>V76/$O76</f>
        <v>0</v>
      </c>
      <c r="AF76" s="54">
        <f>W76/$O76</f>
        <v>0</v>
      </c>
      <c r="AG76" s="54">
        <f>X76/$O76</f>
        <v>7.8947368421052627E-2</v>
      </c>
      <c r="AH76" s="55">
        <f>(O76/N76)/($O$501/$N$501)</f>
        <v>1.1634681375978848</v>
      </c>
      <c r="AI76" s="54">
        <f>Y76+Z76+AA76</f>
        <v>0.89473684210526316</v>
      </c>
      <c r="AJ76" s="54">
        <f>AB76+AC76+AE76+AG76</f>
        <v>0.10526315789473684</v>
      </c>
      <c r="AK76" s="54">
        <f>AD76</f>
        <v>0</v>
      </c>
      <c r="AL76" s="54">
        <f>AF76</f>
        <v>0</v>
      </c>
      <c r="AM76" s="55">
        <f>($AP$6*R76+$AP$7*P76+$AP$8*Q76+$AP$9*S76+$AP$10*T76+$AP$11*U76+$AP$12*V76+$AP$13*W76+$AP$14*X76)/N76</f>
        <v>0.4460431654676259</v>
      </c>
      <c r="AN76" s="54">
        <f>AM76/AM$501</f>
        <v>0.91163622089263208</v>
      </c>
      <c r="AV76" s="44"/>
    </row>
    <row r="77" spans="1:48" s="56" customFormat="1" ht="15" customHeight="1" x14ac:dyDescent="0.2">
      <c r="A77" s="43" t="s">
        <v>247</v>
      </c>
      <c r="B77" s="43"/>
      <c r="C77" s="43" t="s">
        <v>114</v>
      </c>
      <c r="D77" s="43">
        <v>23</v>
      </c>
      <c r="E77" s="43">
        <v>4</v>
      </c>
      <c r="F77" s="43"/>
      <c r="G77" s="43" t="s">
        <v>586</v>
      </c>
      <c r="H77" s="43" t="s">
        <v>423</v>
      </c>
      <c r="I77" s="43">
        <v>19</v>
      </c>
      <c r="J77" s="43" t="s">
        <v>505</v>
      </c>
      <c r="K77" s="43">
        <v>8</v>
      </c>
      <c r="L77" s="58">
        <v>225</v>
      </c>
      <c r="M77" s="58">
        <v>246</v>
      </c>
      <c r="N77" s="23">
        <v>1274</v>
      </c>
      <c r="O77" s="23">
        <f>SUM(P77:X77)</f>
        <v>331</v>
      </c>
      <c r="P77" s="58">
        <v>18</v>
      </c>
      <c r="Q77" s="58">
        <v>29</v>
      </c>
      <c r="R77" s="58">
        <v>101</v>
      </c>
      <c r="S77" s="58">
        <v>0</v>
      </c>
      <c r="T77" s="58">
        <v>62</v>
      </c>
      <c r="U77" s="58">
        <v>7</v>
      </c>
      <c r="V77" s="58">
        <v>70</v>
      </c>
      <c r="W77" s="58">
        <v>35</v>
      </c>
      <c r="X77" s="58">
        <v>9</v>
      </c>
      <c r="Y77" s="54">
        <f>P77/$O77</f>
        <v>5.4380664652567974E-2</v>
      </c>
      <c r="Z77" s="54">
        <f>Q77/$O77</f>
        <v>8.7613293051359523E-2</v>
      </c>
      <c r="AA77" s="54">
        <f>R77/$O77</f>
        <v>0.30513595166163143</v>
      </c>
      <c r="AB77" s="54">
        <f>S77/$O77</f>
        <v>0</v>
      </c>
      <c r="AC77" s="54">
        <f>T77/$O77</f>
        <v>0.18731117824773413</v>
      </c>
      <c r="AD77" s="54">
        <f>U77/$O77</f>
        <v>2.1148036253776436E-2</v>
      </c>
      <c r="AE77" s="54">
        <f>V77/$O77</f>
        <v>0.21148036253776434</v>
      </c>
      <c r="AF77" s="54">
        <f>W77/$O77</f>
        <v>0.10574018126888217</v>
      </c>
      <c r="AG77" s="54">
        <f>X77/$O77</f>
        <v>2.7190332326283987E-2</v>
      </c>
      <c r="AH77" s="55">
        <f>(O77/N77)/($O$501/$N$501)</f>
        <v>1.1057177051710541</v>
      </c>
      <c r="AI77" s="54">
        <f>Y77+Z77+AA77</f>
        <v>0.44712990936555896</v>
      </c>
      <c r="AJ77" s="54">
        <f>AB77+AC77+AE77+AG77</f>
        <v>0.42598187311178248</v>
      </c>
      <c r="AK77" s="54">
        <f>AD77</f>
        <v>2.1148036253776436E-2</v>
      </c>
      <c r="AL77" s="54">
        <f>AF77</f>
        <v>0.10574018126888217</v>
      </c>
      <c r="AM77" s="55">
        <f>($AP$6*R77+$AP$7*P77+$AP$8*Q77+$AP$9*S77+$AP$10*T77+$AP$11*U77+$AP$12*V77+$AP$13*W77+$AP$14*X77)/N77</f>
        <v>0.4532967032967033</v>
      </c>
      <c r="AN77" s="54">
        <f>AM77/AM$501</f>
        <v>0.9264612161544008</v>
      </c>
      <c r="AV77" s="44"/>
    </row>
    <row r="78" spans="1:48" s="56" customFormat="1" ht="15" customHeight="1" x14ac:dyDescent="0.2">
      <c r="A78" s="43" t="s">
        <v>150</v>
      </c>
      <c r="B78" s="43"/>
      <c r="C78" s="43" t="s">
        <v>111</v>
      </c>
      <c r="D78" s="43">
        <v>8</v>
      </c>
      <c r="E78" s="43">
        <v>3</v>
      </c>
      <c r="F78" s="43"/>
      <c r="G78" s="43"/>
      <c r="H78" s="43" t="s">
        <v>286</v>
      </c>
      <c r="I78" s="43">
        <v>25</v>
      </c>
      <c r="J78" s="43" t="s">
        <v>507</v>
      </c>
      <c r="K78" s="43">
        <v>4</v>
      </c>
      <c r="L78" s="58">
        <v>8</v>
      </c>
      <c r="M78" s="58">
        <v>8</v>
      </c>
      <c r="N78" s="23">
        <v>46</v>
      </c>
      <c r="O78" s="23">
        <f>SUM(P78:X78)</f>
        <v>10</v>
      </c>
      <c r="P78" s="58">
        <v>4</v>
      </c>
      <c r="Q78" s="58">
        <v>0</v>
      </c>
      <c r="R78" s="58">
        <v>6</v>
      </c>
      <c r="S78" s="58">
        <v>0</v>
      </c>
      <c r="T78" s="58">
        <v>0</v>
      </c>
      <c r="U78" s="58">
        <v>0</v>
      </c>
      <c r="V78" s="58">
        <v>0</v>
      </c>
      <c r="W78" s="58">
        <v>0</v>
      </c>
      <c r="X78" s="58">
        <v>0</v>
      </c>
      <c r="Y78" s="54">
        <f>P78/$O78</f>
        <v>0.4</v>
      </c>
      <c r="Z78" s="54">
        <f>Q78/$O78</f>
        <v>0</v>
      </c>
      <c r="AA78" s="54">
        <f>R78/$O78</f>
        <v>0.6</v>
      </c>
      <c r="AB78" s="54">
        <f>S78/$O78</f>
        <v>0</v>
      </c>
      <c r="AC78" s="54">
        <f>T78/$O78</f>
        <v>0</v>
      </c>
      <c r="AD78" s="54">
        <f>U78/$O78</f>
        <v>0</v>
      </c>
      <c r="AE78" s="54">
        <f>V78/$O78</f>
        <v>0</v>
      </c>
      <c r="AF78" s="54">
        <f>W78/$O78</f>
        <v>0</v>
      </c>
      <c r="AG78" s="54">
        <f>X78/$O78</f>
        <v>0</v>
      </c>
      <c r="AH78" s="55">
        <f>(O78/N78)/($O$501/$N$501)</f>
        <v>0.92518347326147576</v>
      </c>
      <c r="AI78" s="54">
        <f>Y78+Z78+AA78</f>
        <v>1</v>
      </c>
      <c r="AJ78" s="54">
        <f>AB78+AC78+AE78+AG78</f>
        <v>0</v>
      </c>
      <c r="AK78" s="54">
        <f>AD78</f>
        <v>0</v>
      </c>
      <c r="AL78" s="54">
        <f>AF78</f>
        <v>0</v>
      </c>
      <c r="AM78" s="55">
        <f>($AP$6*R78+$AP$7*P78+$AP$8*Q78+$AP$9*S78+$AP$10*T78+$AP$11*U78+$AP$12*V78+$AP$13*W78+$AP$14*X78)/N78</f>
        <v>0.39130434782608697</v>
      </c>
      <c r="AN78" s="54">
        <f>AM78/AM$501</f>
        <v>0.79975940556569625</v>
      </c>
      <c r="AV78" s="44"/>
    </row>
    <row r="79" spans="1:48" s="56" customFormat="1" ht="15" customHeight="1" x14ac:dyDescent="0.2">
      <c r="A79" s="43" t="s">
        <v>261</v>
      </c>
      <c r="B79" s="43"/>
      <c r="C79" s="43" t="s">
        <v>122</v>
      </c>
      <c r="D79" s="43">
        <v>24</v>
      </c>
      <c r="E79" s="43">
        <v>7</v>
      </c>
      <c r="F79" s="43"/>
      <c r="G79" s="43"/>
      <c r="H79" s="43" t="s">
        <v>29</v>
      </c>
      <c r="I79" s="43">
        <v>8</v>
      </c>
      <c r="J79" s="43" t="s">
        <v>502</v>
      </c>
      <c r="K79" s="43">
        <v>9</v>
      </c>
      <c r="L79" s="58">
        <v>36</v>
      </c>
      <c r="M79" s="58">
        <v>36</v>
      </c>
      <c r="N79" s="23">
        <v>198</v>
      </c>
      <c r="O79" s="23">
        <f>SUM(P79:X79)</f>
        <v>43</v>
      </c>
      <c r="P79" s="58">
        <v>4</v>
      </c>
      <c r="Q79" s="58">
        <v>4</v>
      </c>
      <c r="R79" s="58">
        <v>24</v>
      </c>
      <c r="S79" s="58">
        <v>0</v>
      </c>
      <c r="T79" s="58">
        <v>11</v>
      </c>
      <c r="U79" s="58">
        <v>0</v>
      </c>
      <c r="V79" s="58">
        <v>0</v>
      </c>
      <c r="W79" s="58">
        <v>0</v>
      </c>
      <c r="X79" s="58">
        <v>0</v>
      </c>
      <c r="Y79" s="54">
        <f>P79/$O79</f>
        <v>9.3023255813953487E-2</v>
      </c>
      <c r="Z79" s="54">
        <f>Q79/$O79</f>
        <v>9.3023255813953487E-2</v>
      </c>
      <c r="AA79" s="54">
        <f>R79/$O79</f>
        <v>0.55813953488372092</v>
      </c>
      <c r="AB79" s="54">
        <f>S79/$O79</f>
        <v>0</v>
      </c>
      <c r="AC79" s="54">
        <f>T79/$O79</f>
        <v>0.2558139534883721</v>
      </c>
      <c r="AD79" s="54">
        <f>U79/$O79</f>
        <v>0</v>
      </c>
      <c r="AE79" s="54">
        <f>V79/$O79</f>
        <v>0</v>
      </c>
      <c r="AF79" s="54">
        <f>W79/$O79</f>
        <v>0</v>
      </c>
      <c r="AG79" s="54">
        <f>X79/$O79</f>
        <v>0</v>
      </c>
      <c r="AH79" s="55">
        <f>(O79/N79)/($O$501/$N$501)</f>
        <v>0.92424894450060568</v>
      </c>
      <c r="AI79" s="54">
        <f>Y79+Z79+AA79</f>
        <v>0.7441860465116279</v>
      </c>
      <c r="AJ79" s="54">
        <f>AB79+AC79+AE79+AG79</f>
        <v>0.2558139534883721</v>
      </c>
      <c r="AK79" s="54">
        <f>AD79</f>
        <v>0</v>
      </c>
      <c r="AL79" s="54">
        <f>AF79</f>
        <v>0</v>
      </c>
      <c r="AM79" s="55">
        <f>($AP$6*R79+$AP$7*P79+$AP$8*Q79+$AP$9*S79+$AP$10*T79+$AP$11*U79+$AP$12*V79+$AP$13*W79+$AP$14*X79)/N79</f>
        <v>0.3611111111111111</v>
      </c>
      <c r="AN79" s="54">
        <f>AM79/AM$501</f>
        <v>0.73804957488933076</v>
      </c>
      <c r="AV79" s="44"/>
    </row>
    <row r="80" spans="1:48" s="56" customFormat="1" ht="15" customHeight="1" x14ac:dyDescent="0.2">
      <c r="A80" s="43" t="s">
        <v>564</v>
      </c>
      <c r="B80" s="43"/>
      <c r="C80" s="43" t="s">
        <v>323</v>
      </c>
      <c r="D80" s="43">
        <v>2</v>
      </c>
      <c r="E80" s="43">
        <v>2</v>
      </c>
      <c r="F80" s="43"/>
      <c r="G80" s="43"/>
      <c r="H80" s="43" t="s">
        <v>332</v>
      </c>
      <c r="I80" s="43">
        <v>22</v>
      </c>
      <c r="J80" s="43" t="s">
        <v>504</v>
      </c>
      <c r="K80" s="43">
        <v>7</v>
      </c>
      <c r="L80" s="58">
        <v>196</v>
      </c>
      <c r="M80" s="58">
        <v>226</v>
      </c>
      <c r="N80" s="22">
        <v>999</v>
      </c>
      <c r="O80" s="22">
        <f>SUM(P80:X80)</f>
        <v>258</v>
      </c>
      <c r="P80" s="58">
        <v>26</v>
      </c>
      <c r="Q80" s="58">
        <v>15</v>
      </c>
      <c r="R80" s="58">
        <v>113</v>
      </c>
      <c r="S80" s="58">
        <v>0</v>
      </c>
      <c r="T80" s="58">
        <v>72</v>
      </c>
      <c r="U80" s="58">
        <v>8</v>
      </c>
      <c r="V80" s="58">
        <v>10</v>
      </c>
      <c r="W80" s="58">
        <v>10</v>
      </c>
      <c r="X80" s="58">
        <v>4</v>
      </c>
      <c r="Y80" s="54">
        <f>P80/$O80</f>
        <v>0.10077519379844961</v>
      </c>
      <c r="Z80" s="54">
        <f>Q80/$O80</f>
        <v>5.8139534883720929E-2</v>
      </c>
      <c r="AA80" s="54">
        <f>R80/$O80</f>
        <v>0.43798449612403101</v>
      </c>
      <c r="AB80" s="54">
        <f>S80/$O80</f>
        <v>0</v>
      </c>
      <c r="AC80" s="54">
        <f>T80/$O80</f>
        <v>0.27906976744186046</v>
      </c>
      <c r="AD80" s="54">
        <f>U80/$O80</f>
        <v>3.1007751937984496E-2</v>
      </c>
      <c r="AE80" s="54">
        <f>V80/$O80</f>
        <v>3.875968992248062E-2</v>
      </c>
      <c r="AF80" s="54">
        <f>W80/$O80</f>
        <v>3.875968992248062E-2</v>
      </c>
      <c r="AG80" s="54">
        <f>X80/$O80</f>
        <v>1.5503875968992248E-2</v>
      </c>
      <c r="AH80" s="55">
        <f>(O80/N80)/($O$501/$N$501)</f>
        <v>1.0991068529196393</v>
      </c>
      <c r="AI80" s="54">
        <f>Y80+Z80+AA80</f>
        <v>0.5968992248062015</v>
      </c>
      <c r="AJ80" s="54">
        <f>AB80+AC80+AE80+AG80</f>
        <v>0.33333333333333337</v>
      </c>
      <c r="AK80" s="54">
        <f>AD80</f>
        <v>3.1007751937984496E-2</v>
      </c>
      <c r="AL80" s="54">
        <f>AF80</f>
        <v>3.875968992248062E-2</v>
      </c>
      <c r="AM80" s="55">
        <f>($AP$6*R80+$AP$7*P80+$AP$8*Q80+$AP$9*S80+$AP$10*T80+$AP$11*U80+$AP$12*V80+$AP$13*W80+$AP$14*X80)/N80</f>
        <v>0.49649649649649652</v>
      </c>
      <c r="AN80" s="54">
        <f>AM80/AM$501</f>
        <v>1.0147542318644713</v>
      </c>
      <c r="AV80" s="44"/>
    </row>
    <row r="81" spans="1:48" s="56" customFormat="1" ht="15" customHeight="1" x14ac:dyDescent="0.2">
      <c r="A81" s="43" t="s">
        <v>107</v>
      </c>
      <c r="B81" s="43"/>
      <c r="C81" s="43" t="s">
        <v>117</v>
      </c>
      <c r="D81" s="43">
        <v>28</v>
      </c>
      <c r="E81" s="43">
        <v>6</v>
      </c>
      <c r="F81" s="43"/>
      <c r="G81" s="43"/>
      <c r="H81" s="43" t="s">
        <v>68</v>
      </c>
      <c r="I81" s="43">
        <v>5</v>
      </c>
      <c r="J81" s="43" t="s">
        <v>503</v>
      </c>
      <c r="K81" s="43">
        <v>10</v>
      </c>
      <c r="L81" s="58">
        <v>159</v>
      </c>
      <c r="M81" s="58">
        <v>166</v>
      </c>
      <c r="N81" s="23">
        <v>987</v>
      </c>
      <c r="O81" s="23">
        <f>SUM(P81:X81)</f>
        <v>264</v>
      </c>
      <c r="P81" s="58">
        <v>46</v>
      </c>
      <c r="Q81" s="58">
        <v>8</v>
      </c>
      <c r="R81" s="58">
        <v>134</v>
      </c>
      <c r="S81" s="58">
        <v>0</v>
      </c>
      <c r="T81" s="58">
        <v>37</v>
      </c>
      <c r="U81" s="58">
        <v>3</v>
      </c>
      <c r="V81" s="58">
        <v>2</v>
      </c>
      <c r="W81" s="58">
        <v>34</v>
      </c>
      <c r="X81" s="58">
        <v>0</v>
      </c>
      <c r="Y81" s="54">
        <f>P81/$O81</f>
        <v>0.17424242424242425</v>
      </c>
      <c r="Z81" s="54">
        <f>Q81/$O81</f>
        <v>3.0303030303030304E-2</v>
      </c>
      <c r="AA81" s="54">
        <f>R81/$O81</f>
        <v>0.50757575757575757</v>
      </c>
      <c r="AB81" s="54">
        <f>S81/$O81</f>
        <v>0</v>
      </c>
      <c r="AC81" s="54">
        <f>T81/$O81</f>
        <v>0.14015151515151514</v>
      </c>
      <c r="AD81" s="54">
        <f>U81/$O81</f>
        <v>1.1363636363636364E-2</v>
      </c>
      <c r="AE81" s="54">
        <f>V81/$O81</f>
        <v>7.575757575757576E-3</v>
      </c>
      <c r="AF81" s="54">
        <f>W81/$O81</f>
        <v>0.12878787878787878</v>
      </c>
      <c r="AG81" s="54">
        <f>X81/$O81</f>
        <v>0</v>
      </c>
      <c r="AH81" s="55">
        <f>(O81/N81)/($O$501/$N$501)</f>
        <v>1.1383412461284055</v>
      </c>
      <c r="AI81" s="54">
        <f>Y81+Z81+AA81</f>
        <v>0.71212121212121215</v>
      </c>
      <c r="AJ81" s="54">
        <f>AB81+AC81+AE81+AG81</f>
        <v>0.14772727272727271</v>
      </c>
      <c r="AK81" s="54">
        <f>AD81</f>
        <v>1.1363636363636364E-2</v>
      </c>
      <c r="AL81" s="54">
        <f>AF81</f>
        <v>0.12878787878787878</v>
      </c>
      <c r="AM81" s="55">
        <f>($AP$6*R81+$AP$7*P81+$AP$8*Q81+$AP$9*S81+$AP$10*T81+$AP$11*U81+$AP$12*V81+$AP$13*W81+$AP$14*X81)/N81</f>
        <v>0.44731509625126648</v>
      </c>
      <c r="AN81" s="54">
        <f>AM81/AM$501</f>
        <v>0.91423583066721403</v>
      </c>
      <c r="AV81" s="44"/>
    </row>
    <row r="82" spans="1:48" s="56" customFormat="1" ht="15" customHeight="1" x14ac:dyDescent="0.2">
      <c r="A82" s="43" t="s">
        <v>368</v>
      </c>
      <c r="B82" s="43"/>
      <c r="C82" s="43" t="s">
        <v>325</v>
      </c>
      <c r="D82" s="43">
        <v>7</v>
      </c>
      <c r="E82" s="43">
        <v>2</v>
      </c>
      <c r="F82" s="43"/>
      <c r="G82" s="43"/>
      <c r="H82" s="43" t="s">
        <v>205</v>
      </c>
      <c r="I82" s="43">
        <v>16</v>
      </c>
      <c r="J82" s="43" t="s">
        <v>504</v>
      </c>
      <c r="K82" s="43">
        <v>7</v>
      </c>
      <c r="L82" s="58">
        <v>29</v>
      </c>
      <c r="M82" s="58">
        <v>31</v>
      </c>
      <c r="N82" s="23">
        <v>142</v>
      </c>
      <c r="O82" s="23">
        <f>SUM(P82:X82)</f>
        <v>45</v>
      </c>
      <c r="P82" s="58">
        <v>6</v>
      </c>
      <c r="Q82" s="58">
        <v>0</v>
      </c>
      <c r="R82" s="58">
        <v>24</v>
      </c>
      <c r="S82" s="58">
        <v>0</v>
      </c>
      <c r="T82" s="58">
        <v>12</v>
      </c>
      <c r="U82" s="58">
        <v>0</v>
      </c>
      <c r="V82" s="58">
        <v>0</v>
      </c>
      <c r="W82" s="58">
        <v>3</v>
      </c>
      <c r="X82" s="58">
        <v>0</v>
      </c>
      <c r="Y82" s="54">
        <f>P82/$O82</f>
        <v>0.13333333333333333</v>
      </c>
      <c r="Z82" s="54">
        <f>Q82/$O82</f>
        <v>0</v>
      </c>
      <c r="AA82" s="54">
        <f>R82/$O82</f>
        <v>0.53333333333333333</v>
      </c>
      <c r="AB82" s="54">
        <f>S82/$O82</f>
        <v>0</v>
      </c>
      <c r="AC82" s="54">
        <f>T82/$O82</f>
        <v>0.26666666666666666</v>
      </c>
      <c r="AD82" s="54">
        <f>U82/$O82</f>
        <v>0</v>
      </c>
      <c r="AE82" s="54">
        <f>V82/$O82</f>
        <v>0</v>
      </c>
      <c r="AF82" s="54">
        <f>W82/$O82</f>
        <v>6.6666666666666666E-2</v>
      </c>
      <c r="AG82" s="54">
        <f>X82/$O82</f>
        <v>0</v>
      </c>
      <c r="AH82" s="55">
        <f>(O82/N82)/($O$501/$N$501)</f>
        <v>1.3486829504586304</v>
      </c>
      <c r="AI82" s="54">
        <f>Y82+Z82+AA82</f>
        <v>0.66666666666666663</v>
      </c>
      <c r="AJ82" s="54">
        <f>AB82+AC82+AE82+AG82</f>
        <v>0.26666666666666666</v>
      </c>
      <c r="AK82" s="54">
        <f>AD82</f>
        <v>0</v>
      </c>
      <c r="AL82" s="54">
        <f>AF82</f>
        <v>6.6666666666666666E-2</v>
      </c>
      <c r="AM82" s="55">
        <f>($AP$6*R82+$AP$7*P82+$AP$8*Q82+$AP$9*S82+$AP$10*T82+$AP$11*U82+$AP$12*V82+$AP$13*W82+$AP$14*X82)/N82</f>
        <v>0.528169014084507</v>
      </c>
      <c r="AN82" s="54">
        <f>AM82/AM$501</f>
        <v>1.0794874605640263</v>
      </c>
      <c r="AV82" s="44"/>
    </row>
    <row r="83" spans="1:48" s="56" customFormat="1" ht="15" customHeight="1" x14ac:dyDescent="0.2">
      <c r="A83" s="43" t="s">
        <v>200</v>
      </c>
      <c r="B83" s="43"/>
      <c r="C83" s="43" t="s">
        <v>121</v>
      </c>
      <c r="D83" s="43">
        <v>16</v>
      </c>
      <c r="E83" s="43">
        <v>4</v>
      </c>
      <c r="F83" s="43"/>
      <c r="G83" s="43"/>
      <c r="H83" s="43" t="s">
        <v>200</v>
      </c>
      <c r="I83" s="43">
        <v>3</v>
      </c>
      <c r="J83" s="43" t="s">
        <v>504</v>
      </c>
      <c r="K83" s="43">
        <v>7</v>
      </c>
      <c r="L83" s="58">
        <v>47</v>
      </c>
      <c r="M83" s="58">
        <v>49</v>
      </c>
      <c r="N83" s="23">
        <v>256</v>
      </c>
      <c r="O83" s="23">
        <f>SUM(P83:X83)</f>
        <v>75</v>
      </c>
      <c r="P83" s="58">
        <v>10</v>
      </c>
      <c r="Q83" s="58">
        <v>0</v>
      </c>
      <c r="R83" s="58">
        <v>48</v>
      </c>
      <c r="S83" s="58">
        <v>0</v>
      </c>
      <c r="T83" s="58">
        <v>12</v>
      </c>
      <c r="U83" s="58">
        <v>0</v>
      </c>
      <c r="V83" s="58">
        <v>1</v>
      </c>
      <c r="W83" s="58">
        <v>1</v>
      </c>
      <c r="X83" s="58">
        <v>3</v>
      </c>
      <c r="Y83" s="54">
        <f>P83/$O83</f>
        <v>0.13333333333333333</v>
      </c>
      <c r="Z83" s="54">
        <f>Q83/$O83</f>
        <v>0</v>
      </c>
      <c r="AA83" s="54">
        <f>R83/$O83</f>
        <v>0.64</v>
      </c>
      <c r="AB83" s="54">
        <f>S83/$O83</f>
        <v>0</v>
      </c>
      <c r="AC83" s="54">
        <f>T83/$O83</f>
        <v>0.16</v>
      </c>
      <c r="AD83" s="54">
        <f>U83/$O83</f>
        <v>0</v>
      </c>
      <c r="AE83" s="54">
        <f>V83/$O83</f>
        <v>1.3333333333333334E-2</v>
      </c>
      <c r="AF83" s="54">
        <f>W83/$O83</f>
        <v>1.3333333333333334E-2</v>
      </c>
      <c r="AG83" s="54">
        <f>X83/$O83</f>
        <v>0.04</v>
      </c>
      <c r="AH83" s="55">
        <f>(O83/N83)/($O$501/$N$501)</f>
        <v>1.2468292901375357</v>
      </c>
      <c r="AI83" s="54">
        <f>Y83+Z83+AA83</f>
        <v>0.77333333333333332</v>
      </c>
      <c r="AJ83" s="54">
        <f>AB83+AC83+AE83+AG83</f>
        <v>0.21333333333333335</v>
      </c>
      <c r="AK83" s="54">
        <f>AD83</f>
        <v>0</v>
      </c>
      <c r="AL83" s="54">
        <f>AF83</f>
        <v>1.3333333333333334E-2</v>
      </c>
      <c r="AM83" s="55">
        <f>($AP$6*R83+$AP$7*P83+$AP$8*Q83+$AP$9*S83+$AP$10*T83+$AP$11*U83+$AP$12*V83+$AP$13*W83+$AP$14*X83)/N83</f>
        <v>0.44921875</v>
      </c>
      <c r="AN83" s="54">
        <f>AM83/AM$501</f>
        <v>0.91812657453179969</v>
      </c>
      <c r="AV83" s="44"/>
    </row>
    <row r="84" spans="1:48" s="56" customFormat="1" ht="15" customHeight="1" x14ac:dyDescent="0.2">
      <c r="A84" s="43" t="s">
        <v>201</v>
      </c>
      <c r="B84" s="43"/>
      <c r="C84" s="43" t="s">
        <v>121</v>
      </c>
      <c r="D84" s="43">
        <v>16</v>
      </c>
      <c r="E84" s="43">
        <v>5</v>
      </c>
      <c r="F84" s="43"/>
      <c r="G84" s="43"/>
      <c r="H84" s="43" t="s">
        <v>200</v>
      </c>
      <c r="I84" s="43">
        <v>3</v>
      </c>
      <c r="J84" s="43" t="s">
        <v>504</v>
      </c>
      <c r="K84" s="43">
        <v>7</v>
      </c>
      <c r="L84" s="58">
        <v>59</v>
      </c>
      <c r="M84" s="58">
        <v>78</v>
      </c>
      <c r="N84" s="23">
        <v>312</v>
      </c>
      <c r="O84" s="23">
        <f>SUM(P84:X84)</f>
        <v>82</v>
      </c>
      <c r="P84" s="58">
        <v>11</v>
      </c>
      <c r="Q84" s="58">
        <v>4</v>
      </c>
      <c r="R84" s="58">
        <v>50</v>
      </c>
      <c r="S84" s="58">
        <v>0</v>
      </c>
      <c r="T84" s="58">
        <v>13</v>
      </c>
      <c r="U84" s="58">
        <v>1</v>
      </c>
      <c r="V84" s="58">
        <v>0</v>
      </c>
      <c r="W84" s="58">
        <v>3</v>
      </c>
      <c r="X84" s="58">
        <v>0</v>
      </c>
      <c r="Y84" s="54">
        <f>P84/$O84</f>
        <v>0.13414634146341464</v>
      </c>
      <c r="Z84" s="54">
        <f>Q84/$O84</f>
        <v>4.878048780487805E-2</v>
      </c>
      <c r="AA84" s="54">
        <f>R84/$O84</f>
        <v>0.6097560975609756</v>
      </c>
      <c r="AB84" s="54">
        <f>S84/$O84</f>
        <v>0</v>
      </c>
      <c r="AC84" s="54">
        <f>T84/$O84</f>
        <v>0.15853658536585366</v>
      </c>
      <c r="AD84" s="54">
        <f>U84/$O84</f>
        <v>1.2195121951219513E-2</v>
      </c>
      <c r="AE84" s="54">
        <f>V84/$O84</f>
        <v>0</v>
      </c>
      <c r="AF84" s="54">
        <f>W84/$O84</f>
        <v>3.6585365853658534E-2</v>
      </c>
      <c r="AG84" s="54">
        <f>X84/$O84</f>
        <v>0</v>
      </c>
      <c r="AH84" s="55">
        <f>(O84/N84)/($O$501/$N$501)</f>
        <v>1.1185230965199637</v>
      </c>
      <c r="AI84" s="54">
        <f>Y84+Z84+AA84</f>
        <v>0.79268292682926833</v>
      </c>
      <c r="AJ84" s="54">
        <f>AB84+AC84+AE84+AG84</f>
        <v>0.15853658536585366</v>
      </c>
      <c r="AK84" s="54">
        <f>AD84</f>
        <v>1.2195121951219513E-2</v>
      </c>
      <c r="AL84" s="54">
        <f>AF84</f>
        <v>3.6585365853658534E-2</v>
      </c>
      <c r="AM84" s="55">
        <f>($AP$6*R84+$AP$7*P84+$AP$8*Q84+$AP$9*S84+$AP$10*T84+$AP$11*U84+$AP$12*V84+$AP$13*W84+$AP$14*X84)/N84</f>
        <v>0.43108974358974361</v>
      </c>
      <c r="AN84" s="54">
        <f>AM84/AM$501</f>
        <v>0.88107397475693772</v>
      </c>
      <c r="AV84" s="44"/>
    </row>
    <row r="85" spans="1:48" s="56" customFormat="1" ht="15" customHeight="1" x14ac:dyDescent="0.2">
      <c r="A85" s="43" t="s">
        <v>400</v>
      </c>
      <c r="B85" s="43"/>
      <c r="C85" s="43" t="s">
        <v>332</v>
      </c>
      <c r="D85" s="43">
        <v>30</v>
      </c>
      <c r="E85" s="43">
        <v>1</v>
      </c>
      <c r="F85" s="43"/>
      <c r="G85" s="43"/>
      <c r="H85" s="43" t="s">
        <v>332</v>
      </c>
      <c r="I85" s="43">
        <v>22</v>
      </c>
      <c r="J85" s="43" t="s">
        <v>504</v>
      </c>
      <c r="K85" s="43">
        <v>7</v>
      </c>
      <c r="L85" s="58">
        <v>16</v>
      </c>
      <c r="M85" s="58">
        <v>18</v>
      </c>
      <c r="N85" s="23">
        <v>91</v>
      </c>
      <c r="O85" s="23">
        <f>SUM(P85:X85)</f>
        <v>23</v>
      </c>
      <c r="P85" s="58">
        <v>5</v>
      </c>
      <c r="Q85" s="58">
        <v>0</v>
      </c>
      <c r="R85" s="58">
        <v>7</v>
      </c>
      <c r="S85" s="58">
        <v>0</v>
      </c>
      <c r="T85" s="58">
        <v>2</v>
      </c>
      <c r="U85" s="58">
        <v>1</v>
      </c>
      <c r="V85" s="58">
        <v>0</v>
      </c>
      <c r="W85" s="58">
        <v>5</v>
      </c>
      <c r="X85" s="58">
        <v>3</v>
      </c>
      <c r="Y85" s="54">
        <f>P85/$O85</f>
        <v>0.21739130434782608</v>
      </c>
      <c r="Z85" s="54">
        <f>Q85/$O85</f>
        <v>0</v>
      </c>
      <c r="AA85" s="54">
        <f>R85/$O85</f>
        <v>0.30434782608695654</v>
      </c>
      <c r="AB85" s="54">
        <f>S85/$O85</f>
        <v>0</v>
      </c>
      <c r="AC85" s="54">
        <f>T85/$O85</f>
        <v>8.6956521739130432E-2</v>
      </c>
      <c r="AD85" s="54">
        <f>U85/$O85</f>
        <v>4.3478260869565216E-2</v>
      </c>
      <c r="AE85" s="54">
        <f>V85/$O85</f>
        <v>0</v>
      </c>
      <c r="AF85" s="54">
        <f>W85/$O85</f>
        <v>0.21739130434782608</v>
      </c>
      <c r="AG85" s="54">
        <f>X85/$O85</f>
        <v>0.13043478260869565</v>
      </c>
      <c r="AH85" s="55">
        <f>(O85/N85)/($O$501/$N$501)</f>
        <v>1.0756528733083972</v>
      </c>
      <c r="AI85" s="54">
        <f>Y85+Z85+AA85</f>
        <v>0.52173913043478259</v>
      </c>
      <c r="AJ85" s="54">
        <f>AB85+AC85+AE85+AG85</f>
        <v>0.21739130434782608</v>
      </c>
      <c r="AK85" s="54">
        <f>AD85</f>
        <v>4.3478260869565216E-2</v>
      </c>
      <c r="AL85" s="54">
        <f>AF85</f>
        <v>0.21739130434782608</v>
      </c>
      <c r="AM85" s="55">
        <f>($AP$6*R85+$AP$7*P85+$AP$8*Q85+$AP$9*S85+$AP$10*T85+$AP$11*U85+$AP$12*V85+$AP$13*W85+$AP$14*X85)/N85</f>
        <v>0.48901098901098899</v>
      </c>
      <c r="AN85" s="54">
        <f>AM85/AM$501</f>
        <v>0.99945513015444443</v>
      </c>
      <c r="AV85" s="44"/>
    </row>
    <row r="86" spans="1:48" s="56" customFormat="1" ht="15" customHeight="1" x14ac:dyDescent="0.2">
      <c r="A86" s="43" t="s">
        <v>0</v>
      </c>
      <c r="B86" s="43"/>
      <c r="C86" s="43" t="s">
        <v>115</v>
      </c>
      <c r="D86" s="43">
        <v>32</v>
      </c>
      <c r="E86" s="43">
        <v>4</v>
      </c>
      <c r="F86" s="43" t="s">
        <v>416</v>
      </c>
      <c r="G86" s="43"/>
      <c r="H86" s="43" t="s">
        <v>49</v>
      </c>
      <c r="I86" s="43">
        <v>7</v>
      </c>
      <c r="J86" s="43" t="s">
        <v>505</v>
      </c>
      <c r="K86" s="43">
        <v>8</v>
      </c>
      <c r="L86" s="58">
        <v>290</v>
      </c>
      <c r="M86" s="58">
        <v>315</v>
      </c>
      <c r="N86" s="23">
        <v>1868</v>
      </c>
      <c r="O86" s="23">
        <f>SUM(P86:X86)</f>
        <v>448</v>
      </c>
      <c r="P86" s="58">
        <v>44</v>
      </c>
      <c r="Q86" s="58">
        <v>27</v>
      </c>
      <c r="R86" s="58">
        <v>167</v>
      </c>
      <c r="S86" s="58">
        <v>38</v>
      </c>
      <c r="T86" s="58">
        <v>109</v>
      </c>
      <c r="U86" s="58">
        <v>6</v>
      </c>
      <c r="V86" s="58">
        <v>20</v>
      </c>
      <c r="W86" s="58">
        <v>35</v>
      </c>
      <c r="X86" s="58">
        <v>2</v>
      </c>
      <c r="Y86" s="54">
        <f>P86/$O86</f>
        <v>9.8214285714285712E-2</v>
      </c>
      <c r="Z86" s="54">
        <f>Q86/$O86</f>
        <v>6.0267857142857144E-2</v>
      </c>
      <c r="AA86" s="54">
        <f>R86/$O86</f>
        <v>0.37276785714285715</v>
      </c>
      <c r="AB86" s="54">
        <f>S86/$O86</f>
        <v>8.4821428571428575E-2</v>
      </c>
      <c r="AC86" s="54">
        <f>T86/$O86</f>
        <v>0.24330357142857142</v>
      </c>
      <c r="AD86" s="54">
        <f>U86/$O86</f>
        <v>1.3392857142857142E-2</v>
      </c>
      <c r="AE86" s="54">
        <f>V86/$O86</f>
        <v>4.4642857142857144E-2</v>
      </c>
      <c r="AF86" s="54">
        <f>W86/$O86</f>
        <v>7.8125E-2</v>
      </c>
      <c r="AG86" s="54">
        <f>X86/$O86</f>
        <v>4.464285714285714E-3</v>
      </c>
      <c r="AH86" s="55">
        <f>(O86/N86)/($O$501/$N$501)</f>
        <v>1.0206735019792557</v>
      </c>
      <c r="AI86" s="54">
        <f>Y86+Z86+AA86</f>
        <v>0.53125</v>
      </c>
      <c r="AJ86" s="54">
        <f>AB86+AC86+AE86+AG86</f>
        <v>0.37723214285714285</v>
      </c>
      <c r="AK86" s="54">
        <f>AD86</f>
        <v>1.3392857142857142E-2</v>
      </c>
      <c r="AL86" s="54">
        <f>AF86</f>
        <v>7.8125E-2</v>
      </c>
      <c r="AM86" s="55">
        <f>($AP$6*R86+$AP$7*P86+$AP$8*Q86+$AP$9*S86+$AP$10*T86+$AP$11*U86+$AP$12*V86+$AP$13*W86+$AP$14*X86)/N86</f>
        <v>0.4274625267665953</v>
      </c>
      <c r="AN86" s="54">
        <f>AM86/AM$501</f>
        <v>0.87366056167718253</v>
      </c>
      <c r="AV86" s="44"/>
    </row>
    <row r="87" spans="1:48" s="56" customFormat="1" ht="15" customHeight="1" x14ac:dyDescent="0.2">
      <c r="A87" s="43" t="s">
        <v>391</v>
      </c>
      <c r="B87" s="43"/>
      <c r="C87" s="43" t="s">
        <v>330</v>
      </c>
      <c r="D87" s="43">
        <v>25</v>
      </c>
      <c r="E87" s="43">
        <v>3</v>
      </c>
      <c r="F87" s="43"/>
      <c r="G87" s="43"/>
      <c r="H87" s="43" t="s">
        <v>330</v>
      </c>
      <c r="I87" s="43">
        <v>17</v>
      </c>
      <c r="J87" s="43" t="s">
        <v>503</v>
      </c>
      <c r="K87" s="43">
        <v>10</v>
      </c>
      <c r="L87" s="58">
        <v>47</v>
      </c>
      <c r="M87" s="58">
        <v>55</v>
      </c>
      <c r="N87" s="23">
        <v>240</v>
      </c>
      <c r="O87" s="23">
        <f>SUM(P87:X87)</f>
        <v>71</v>
      </c>
      <c r="P87" s="58">
        <v>15</v>
      </c>
      <c r="Q87" s="58">
        <v>0</v>
      </c>
      <c r="R87" s="58">
        <v>40</v>
      </c>
      <c r="S87" s="58">
        <v>0</v>
      </c>
      <c r="T87" s="58">
        <v>13</v>
      </c>
      <c r="U87" s="58">
        <v>0</v>
      </c>
      <c r="V87" s="58">
        <v>3</v>
      </c>
      <c r="W87" s="58">
        <v>0</v>
      </c>
      <c r="X87" s="58">
        <v>0</v>
      </c>
      <c r="Y87" s="54">
        <f>P87/$O87</f>
        <v>0.21126760563380281</v>
      </c>
      <c r="Z87" s="54">
        <f>Q87/$O87</f>
        <v>0</v>
      </c>
      <c r="AA87" s="54">
        <f>R87/$O87</f>
        <v>0.56338028169014087</v>
      </c>
      <c r="AB87" s="54">
        <f>S87/$O87</f>
        <v>0</v>
      </c>
      <c r="AC87" s="54">
        <f>T87/$O87</f>
        <v>0.18309859154929578</v>
      </c>
      <c r="AD87" s="54">
        <f>U87/$O87</f>
        <v>0</v>
      </c>
      <c r="AE87" s="54">
        <f>V87/$O87</f>
        <v>4.2253521126760563E-2</v>
      </c>
      <c r="AF87" s="54">
        <f>W87/$O87</f>
        <v>0</v>
      </c>
      <c r="AG87" s="54">
        <f>X87/$O87</f>
        <v>0</v>
      </c>
      <c r="AH87" s="55">
        <f>(O87/N87)/($O$501/$N$501)</f>
        <v>1.2590205098633249</v>
      </c>
      <c r="AI87" s="54">
        <f>Y87+Z87+AA87</f>
        <v>0.77464788732394374</v>
      </c>
      <c r="AJ87" s="54">
        <f>AB87+AC87+AE87+AG87</f>
        <v>0.22535211267605634</v>
      </c>
      <c r="AK87" s="54">
        <f>AD87</f>
        <v>0</v>
      </c>
      <c r="AL87" s="54">
        <f>AF87</f>
        <v>0</v>
      </c>
      <c r="AM87" s="55">
        <f>($AP$6*R87+$AP$7*P87+$AP$8*Q87+$AP$9*S87+$AP$10*T87+$AP$11*U87+$AP$12*V87+$AP$13*W87+$AP$14*X87)/N87</f>
        <v>0.5083333333333333</v>
      </c>
      <c r="AN87" s="54">
        <f>AM87/AM$501</f>
        <v>1.0389467092672886</v>
      </c>
      <c r="AV87" s="44"/>
    </row>
    <row r="88" spans="1:48" s="56" customFormat="1" ht="15" customHeight="1" x14ac:dyDescent="0.2">
      <c r="A88" s="43" t="s">
        <v>454</v>
      </c>
      <c r="B88" s="43"/>
      <c r="C88" s="43" t="s">
        <v>433</v>
      </c>
      <c r="D88" s="43">
        <v>99</v>
      </c>
      <c r="E88" s="43">
        <v>1</v>
      </c>
      <c r="F88" s="43"/>
      <c r="G88" s="43" t="s">
        <v>433</v>
      </c>
      <c r="H88" s="43" t="s">
        <v>500</v>
      </c>
      <c r="I88" s="43">
        <v>99</v>
      </c>
      <c r="J88" s="43" t="s">
        <v>501</v>
      </c>
      <c r="K88" s="43">
        <v>6</v>
      </c>
      <c r="L88" s="58">
        <v>276</v>
      </c>
      <c r="M88" s="58">
        <v>284</v>
      </c>
      <c r="N88" s="58">
        <v>1357</v>
      </c>
      <c r="O88" s="23">
        <f>SUM(P88:X88)</f>
        <v>337</v>
      </c>
      <c r="P88" s="58">
        <v>55</v>
      </c>
      <c r="Q88" s="58">
        <v>44</v>
      </c>
      <c r="R88" s="58">
        <v>134</v>
      </c>
      <c r="S88" s="58">
        <v>0</v>
      </c>
      <c r="T88" s="58">
        <v>71</v>
      </c>
      <c r="U88" s="58">
        <v>5</v>
      </c>
      <c r="V88" s="58">
        <v>6</v>
      </c>
      <c r="W88" s="58">
        <v>12</v>
      </c>
      <c r="X88" s="58">
        <v>10</v>
      </c>
      <c r="Y88" s="54">
        <f>P88/$O88</f>
        <v>0.16320474777448071</v>
      </c>
      <c r="Z88" s="54">
        <f>Q88/$O88</f>
        <v>0.13056379821958458</v>
      </c>
      <c r="AA88" s="54">
        <f>R88/$O88</f>
        <v>0.39762611275964393</v>
      </c>
      <c r="AB88" s="54">
        <f>S88/$O88</f>
        <v>0</v>
      </c>
      <c r="AC88" s="54">
        <f>T88/$O88</f>
        <v>0.21068249258160238</v>
      </c>
      <c r="AD88" s="54">
        <f>U88/$O88</f>
        <v>1.483679525222552E-2</v>
      </c>
      <c r="AE88" s="54">
        <f>V88/$O88</f>
        <v>1.7804154302670624E-2</v>
      </c>
      <c r="AF88" s="54">
        <f>W88/$O88</f>
        <v>3.5608308605341248E-2</v>
      </c>
      <c r="AG88" s="54">
        <f>X88/$O88</f>
        <v>2.967359050445104E-2</v>
      </c>
      <c r="AH88" s="55">
        <f>(O88/N88)/($O$501/$N$501)</f>
        <v>1.0569045101326013</v>
      </c>
      <c r="AI88" s="54">
        <f>Y88+Z88+AA88</f>
        <v>0.6913946587537092</v>
      </c>
      <c r="AJ88" s="54">
        <f>AB88+AC88+AE88+AG88</f>
        <v>0.25816023738872407</v>
      </c>
      <c r="AK88" s="54">
        <f>AD88</f>
        <v>1.483679525222552E-2</v>
      </c>
      <c r="AL88" s="54">
        <f>AF88</f>
        <v>3.5608308605341248E-2</v>
      </c>
      <c r="AM88" s="55">
        <f>($AP$6*R88+$AP$7*P88+$AP$8*Q88+$AP$9*S88+$AP$10*T88+$AP$11*U88+$AP$12*V88+$AP$13*W88+$AP$14*X88)/N88</f>
        <v>0.47199705232129696</v>
      </c>
      <c r="AN88" s="54">
        <f>AM88/AM$501</f>
        <v>0.96468154287161656</v>
      </c>
      <c r="AV88" s="44"/>
    </row>
    <row r="89" spans="1:48" s="56" customFormat="1" ht="15" customHeight="1" x14ac:dyDescent="0.2">
      <c r="A89" s="43" t="s">
        <v>392</v>
      </c>
      <c r="B89" s="43"/>
      <c r="C89" s="43" t="s">
        <v>330</v>
      </c>
      <c r="D89" s="43">
        <v>25</v>
      </c>
      <c r="E89" s="43">
        <v>4</v>
      </c>
      <c r="F89" s="43"/>
      <c r="G89" s="43"/>
      <c r="H89" s="43" t="s">
        <v>330</v>
      </c>
      <c r="I89" s="43">
        <v>17</v>
      </c>
      <c r="J89" s="43" t="s">
        <v>503</v>
      </c>
      <c r="K89" s="43">
        <v>10</v>
      </c>
      <c r="L89" s="58">
        <v>62</v>
      </c>
      <c r="M89" s="58">
        <v>69</v>
      </c>
      <c r="N89" s="23">
        <v>343</v>
      </c>
      <c r="O89" s="23">
        <f>SUM(P89:X89)</f>
        <v>84</v>
      </c>
      <c r="P89" s="58">
        <v>12</v>
      </c>
      <c r="Q89" s="58">
        <v>6</v>
      </c>
      <c r="R89" s="58">
        <v>41</v>
      </c>
      <c r="S89" s="58">
        <v>0</v>
      </c>
      <c r="T89" s="58">
        <v>19</v>
      </c>
      <c r="U89" s="58">
        <v>2</v>
      </c>
      <c r="V89" s="58">
        <v>0</v>
      </c>
      <c r="W89" s="58">
        <v>4</v>
      </c>
      <c r="X89" s="58">
        <v>0</v>
      </c>
      <c r="Y89" s="54">
        <f>P89/$O89</f>
        <v>0.14285714285714285</v>
      </c>
      <c r="Z89" s="54">
        <f>Q89/$O89</f>
        <v>7.1428571428571425E-2</v>
      </c>
      <c r="AA89" s="54">
        <f>R89/$O89</f>
        <v>0.48809523809523808</v>
      </c>
      <c r="AB89" s="54">
        <f>S89/$O89</f>
        <v>0</v>
      </c>
      <c r="AC89" s="54">
        <f>T89/$O89</f>
        <v>0.22619047619047619</v>
      </c>
      <c r="AD89" s="54">
        <f>U89/$O89</f>
        <v>2.3809523809523808E-2</v>
      </c>
      <c r="AE89" s="54">
        <f>V89/$O89</f>
        <v>0</v>
      </c>
      <c r="AF89" s="54">
        <f>W89/$O89</f>
        <v>4.7619047619047616E-2</v>
      </c>
      <c r="AG89" s="54">
        <f>X89/$O89</f>
        <v>0</v>
      </c>
      <c r="AH89" s="55">
        <f>(O89/N89)/($O$501/$N$501)</f>
        <v>1.0422475045721116</v>
      </c>
      <c r="AI89" s="54">
        <f>Y89+Z89+AA89</f>
        <v>0.70238095238095233</v>
      </c>
      <c r="AJ89" s="54">
        <f>AB89+AC89+AE89+AG89</f>
        <v>0.22619047619047619</v>
      </c>
      <c r="AK89" s="54">
        <f>AD89</f>
        <v>2.3809523809523808E-2</v>
      </c>
      <c r="AL89" s="54">
        <f>AF89</f>
        <v>4.7619047619047616E-2</v>
      </c>
      <c r="AM89" s="55">
        <f>($AP$6*R89+$AP$7*P89+$AP$8*Q89+$AP$9*S89+$AP$10*T89+$AP$11*U89+$AP$12*V89+$AP$13*W89+$AP$14*X89)/N89</f>
        <v>0.45626822157434405</v>
      </c>
      <c r="AN89" s="54">
        <f>AM89/AM$501</f>
        <v>0.93253449314341541</v>
      </c>
      <c r="AV89" s="44"/>
    </row>
    <row r="90" spans="1:48" s="56" customFormat="1" ht="15" customHeight="1" x14ac:dyDescent="0.2">
      <c r="A90" s="43" t="s">
        <v>83</v>
      </c>
      <c r="B90" s="43"/>
      <c r="C90" s="43" t="s">
        <v>111</v>
      </c>
      <c r="D90" s="43">
        <v>8</v>
      </c>
      <c r="E90" s="43">
        <v>4</v>
      </c>
      <c r="F90" s="43"/>
      <c r="G90" s="43"/>
      <c r="H90" s="43" t="s">
        <v>286</v>
      </c>
      <c r="I90" s="43">
        <v>25</v>
      </c>
      <c r="J90" s="43" t="s">
        <v>507</v>
      </c>
      <c r="K90" s="43">
        <v>4</v>
      </c>
      <c r="L90" s="58">
        <v>129</v>
      </c>
      <c r="M90" s="58">
        <v>135</v>
      </c>
      <c r="N90" s="23">
        <v>644</v>
      </c>
      <c r="O90" s="23">
        <f>SUM(P90:X90)</f>
        <v>157</v>
      </c>
      <c r="P90" s="58">
        <v>21</v>
      </c>
      <c r="Q90" s="58">
        <v>7</v>
      </c>
      <c r="R90" s="58">
        <v>72</v>
      </c>
      <c r="S90" s="58">
        <v>1</v>
      </c>
      <c r="T90" s="58">
        <v>25</v>
      </c>
      <c r="U90" s="58">
        <v>2</v>
      </c>
      <c r="V90" s="58">
        <v>12</v>
      </c>
      <c r="W90" s="58">
        <v>16</v>
      </c>
      <c r="X90" s="58">
        <v>1</v>
      </c>
      <c r="Y90" s="54">
        <f>P90/$O90</f>
        <v>0.13375796178343949</v>
      </c>
      <c r="Z90" s="54">
        <f>Q90/$O90</f>
        <v>4.4585987261146494E-2</v>
      </c>
      <c r="AA90" s="54">
        <f>R90/$O90</f>
        <v>0.45859872611464969</v>
      </c>
      <c r="AB90" s="54">
        <f>S90/$O90</f>
        <v>6.369426751592357E-3</v>
      </c>
      <c r="AC90" s="54">
        <f>T90/$O90</f>
        <v>0.15923566878980891</v>
      </c>
      <c r="AD90" s="54">
        <f>U90/$O90</f>
        <v>1.2738853503184714E-2</v>
      </c>
      <c r="AE90" s="54">
        <f>V90/$O90</f>
        <v>7.6433121019108277E-2</v>
      </c>
      <c r="AF90" s="54">
        <f>W90/$O90</f>
        <v>0.10191082802547771</v>
      </c>
      <c r="AG90" s="54">
        <f>X90/$O90</f>
        <v>6.369426751592357E-3</v>
      </c>
      <c r="AH90" s="55">
        <f>(O90/N90)/($O$501/$N$501)</f>
        <v>1.0375271807289408</v>
      </c>
      <c r="AI90" s="54">
        <f>Y90+Z90+AA90</f>
        <v>0.63694267515923564</v>
      </c>
      <c r="AJ90" s="54">
        <f>AB90+AC90+AE90+AG90</f>
        <v>0.24840764331210191</v>
      </c>
      <c r="AK90" s="54">
        <f>AD90</f>
        <v>1.2738853503184714E-2</v>
      </c>
      <c r="AL90" s="54">
        <f>AF90</f>
        <v>0.10191082802547771</v>
      </c>
      <c r="AM90" s="55">
        <f>($AP$6*R90+$AP$7*P90+$AP$8*Q90+$AP$9*S90+$AP$10*T90+$AP$11*U90+$AP$12*V90+$AP$13*W90+$AP$14*X90)/N90</f>
        <v>0.4107142857142857</v>
      </c>
      <c r="AN90" s="54">
        <f>AM90/AM$501</f>
        <v>0.83943001100050252</v>
      </c>
      <c r="AV90" s="44"/>
    </row>
    <row r="91" spans="1:48" s="56" customFormat="1" ht="15" customHeight="1" x14ac:dyDescent="0.2">
      <c r="A91" s="43" t="s">
        <v>237</v>
      </c>
      <c r="B91" s="43"/>
      <c r="C91" s="43" t="s">
        <v>117</v>
      </c>
      <c r="D91" s="43">
        <v>28</v>
      </c>
      <c r="E91" s="43">
        <v>7</v>
      </c>
      <c r="F91" s="43"/>
      <c r="G91" s="43"/>
      <c r="H91" s="43" t="s">
        <v>68</v>
      </c>
      <c r="I91" s="43">
        <v>5</v>
      </c>
      <c r="J91" s="43" t="s">
        <v>504</v>
      </c>
      <c r="K91" s="43">
        <v>7</v>
      </c>
      <c r="L91" s="58">
        <v>150</v>
      </c>
      <c r="M91" s="58">
        <v>154</v>
      </c>
      <c r="N91" s="23">
        <v>865</v>
      </c>
      <c r="O91" s="23">
        <f>SUM(P91:X91)</f>
        <v>215</v>
      </c>
      <c r="P91" s="58">
        <v>25</v>
      </c>
      <c r="Q91" s="58">
        <v>6</v>
      </c>
      <c r="R91" s="58">
        <v>109</v>
      </c>
      <c r="S91" s="58">
        <v>0</v>
      </c>
      <c r="T91" s="58">
        <v>54</v>
      </c>
      <c r="U91" s="58">
        <v>2</v>
      </c>
      <c r="V91" s="58">
        <v>4</v>
      </c>
      <c r="W91" s="58">
        <v>15</v>
      </c>
      <c r="X91" s="58">
        <v>0</v>
      </c>
      <c r="Y91" s="54">
        <f>P91/$O91</f>
        <v>0.11627906976744186</v>
      </c>
      <c r="Z91" s="54">
        <f>Q91/$O91</f>
        <v>2.7906976744186046E-2</v>
      </c>
      <c r="AA91" s="54">
        <f>R91/$O91</f>
        <v>0.50697674418604655</v>
      </c>
      <c r="AB91" s="54">
        <f>S91/$O91</f>
        <v>0</v>
      </c>
      <c r="AC91" s="54">
        <f>T91/$O91</f>
        <v>0.25116279069767444</v>
      </c>
      <c r="AD91" s="54">
        <f>U91/$O91</f>
        <v>9.3023255813953487E-3</v>
      </c>
      <c r="AE91" s="54">
        <f>V91/$O91</f>
        <v>1.8604651162790697E-2</v>
      </c>
      <c r="AF91" s="54">
        <f>W91/$O91</f>
        <v>6.9767441860465115E-2</v>
      </c>
      <c r="AG91" s="54">
        <f>X91/$O91</f>
        <v>0</v>
      </c>
      <c r="AH91" s="55">
        <f>(O91/N91)/($O$501/$N$501)</f>
        <v>1.0578109307001151</v>
      </c>
      <c r="AI91" s="54">
        <f>Y91+Z91+AA91</f>
        <v>0.65116279069767447</v>
      </c>
      <c r="AJ91" s="54">
        <f>AB91+AC91+AE91+AG91</f>
        <v>0.26976744186046514</v>
      </c>
      <c r="AK91" s="54">
        <f>AD91</f>
        <v>9.3023255813953487E-3</v>
      </c>
      <c r="AL91" s="54">
        <f>AF91</f>
        <v>6.9767441860465115E-2</v>
      </c>
      <c r="AM91" s="55">
        <f>($AP$6*R91+$AP$7*P91+$AP$8*Q91+$AP$9*S91+$AP$10*T91+$AP$11*U91+$AP$12*V91+$AP$13*W91+$AP$14*X91)/N91</f>
        <v>0.4254335260115607</v>
      </c>
      <c r="AN91" s="54">
        <f>AM91/AM$501</f>
        <v>0.86951362989184999</v>
      </c>
      <c r="AV91" s="44"/>
    </row>
    <row r="92" spans="1:48" s="56" customFormat="1" ht="15" customHeight="1" x14ac:dyDescent="0.2">
      <c r="A92" s="43" t="s">
        <v>296</v>
      </c>
      <c r="B92" s="43"/>
      <c r="C92" s="43" t="s">
        <v>118</v>
      </c>
      <c r="D92" s="43">
        <v>31</v>
      </c>
      <c r="E92" s="43">
        <v>2</v>
      </c>
      <c r="F92" s="43"/>
      <c r="G92" s="43"/>
      <c r="H92" s="43" t="s">
        <v>331</v>
      </c>
      <c r="I92" s="43">
        <v>18</v>
      </c>
      <c r="J92" s="43" t="s">
        <v>503</v>
      </c>
      <c r="K92" s="43">
        <v>10</v>
      </c>
      <c r="L92" s="58">
        <v>19</v>
      </c>
      <c r="M92" s="58">
        <v>19</v>
      </c>
      <c r="N92" s="23">
        <v>90</v>
      </c>
      <c r="O92" s="23">
        <f>SUM(P92:X92)</f>
        <v>24</v>
      </c>
      <c r="P92" s="58">
        <v>3</v>
      </c>
      <c r="Q92" s="58">
        <v>0</v>
      </c>
      <c r="R92" s="58">
        <v>20</v>
      </c>
      <c r="S92" s="58">
        <v>0</v>
      </c>
      <c r="T92" s="58">
        <v>0</v>
      </c>
      <c r="U92" s="58">
        <v>0</v>
      </c>
      <c r="V92" s="58">
        <v>0</v>
      </c>
      <c r="W92" s="58">
        <v>1</v>
      </c>
      <c r="X92" s="58">
        <v>0</v>
      </c>
      <c r="Y92" s="54">
        <f>P92/$O92</f>
        <v>0.125</v>
      </c>
      <c r="Z92" s="54">
        <f>Q92/$O92</f>
        <v>0</v>
      </c>
      <c r="AA92" s="54">
        <f>R92/$O92</f>
        <v>0.83333333333333337</v>
      </c>
      <c r="AB92" s="54">
        <f>S92/$O92</f>
        <v>0</v>
      </c>
      <c r="AC92" s="54">
        <f>T92/$O92</f>
        <v>0</v>
      </c>
      <c r="AD92" s="54">
        <f>U92/$O92</f>
        <v>0</v>
      </c>
      <c r="AE92" s="54">
        <f>V92/$O92</f>
        <v>0</v>
      </c>
      <c r="AF92" s="54">
        <f>W92/$O92</f>
        <v>4.1666666666666664E-2</v>
      </c>
      <c r="AG92" s="54">
        <f>X92/$O92</f>
        <v>0</v>
      </c>
      <c r="AH92" s="55">
        <f>(O92/N92)/($O$501/$N$501)</f>
        <v>1.1348917272007437</v>
      </c>
      <c r="AI92" s="54">
        <f>Y92+Z92+AA92</f>
        <v>0.95833333333333337</v>
      </c>
      <c r="AJ92" s="54">
        <f>AB92+AC92+AE92+AG92</f>
        <v>0</v>
      </c>
      <c r="AK92" s="54">
        <f>AD92</f>
        <v>0</v>
      </c>
      <c r="AL92" s="54">
        <f>AF92</f>
        <v>4.1666666666666664E-2</v>
      </c>
      <c r="AM92" s="55">
        <f>($AP$6*R92+$AP$7*P92+$AP$8*Q92+$AP$9*S92+$AP$10*T92+$AP$11*U92+$AP$12*V92+$AP$13*W92+$AP$14*X92)/N92</f>
        <v>0.33333333333333331</v>
      </c>
      <c r="AN92" s="54">
        <f>AM92/AM$501</f>
        <v>0.6812765306670745</v>
      </c>
      <c r="AV92" s="44"/>
    </row>
    <row r="93" spans="1:48" s="56" customFormat="1" ht="15" customHeight="1" x14ac:dyDescent="0.2">
      <c r="A93" s="43" t="s">
        <v>103</v>
      </c>
      <c r="B93" s="43"/>
      <c r="C93" s="43" t="s">
        <v>115</v>
      </c>
      <c r="D93" s="43">
        <v>32</v>
      </c>
      <c r="E93" s="43">
        <v>5</v>
      </c>
      <c r="F93" s="43"/>
      <c r="G93" s="43"/>
      <c r="H93" s="43" t="s">
        <v>49</v>
      </c>
      <c r="I93" s="43">
        <v>7</v>
      </c>
      <c r="J93" s="43" t="s">
        <v>504</v>
      </c>
      <c r="K93" s="43">
        <v>7</v>
      </c>
      <c r="L93" s="65">
        <v>140</v>
      </c>
      <c r="M93" s="65">
        <v>148</v>
      </c>
      <c r="N93" s="24">
        <v>799</v>
      </c>
      <c r="O93" s="23">
        <f>SUM(P93:X93)</f>
        <v>234</v>
      </c>
      <c r="P93" s="65">
        <v>30</v>
      </c>
      <c r="Q93" s="65">
        <v>0</v>
      </c>
      <c r="R93" s="65">
        <v>150</v>
      </c>
      <c r="S93" s="65">
        <v>0</v>
      </c>
      <c r="T93" s="65">
        <v>33</v>
      </c>
      <c r="U93" s="65">
        <v>3</v>
      </c>
      <c r="V93" s="65">
        <v>7</v>
      </c>
      <c r="W93" s="65">
        <v>9</v>
      </c>
      <c r="X93" s="65">
        <v>2</v>
      </c>
      <c r="Y93" s="54">
        <f>P93/$O93</f>
        <v>0.12820512820512819</v>
      </c>
      <c r="Z93" s="54">
        <f>Q93/$O93</f>
        <v>0</v>
      </c>
      <c r="AA93" s="54">
        <f>R93/$O93</f>
        <v>0.64102564102564108</v>
      </c>
      <c r="AB93" s="54">
        <f>S93/$O93</f>
        <v>0</v>
      </c>
      <c r="AC93" s="54">
        <f>T93/$O93</f>
        <v>0.14102564102564102</v>
      </c>
      <c r="AD93" s="54">
        <f>U93/$O93</f>
        <v>1.282051282051282E-2</v>
      </c>
      <c r="AE93" s="54">
        <f>V93/$O93</f>
        <v>2.9914529914529916E-2</v>
      </c>
      <c r="AF93" s="54">
        <f>W93/$O93</f>
        <v>3.8461538461538464E-2</v>
      </c>
      <c r="AG93" s="54">
        <f>X93/$O93</f>
        <v>8.5470085470085479E-3</v>
      </c>
      <c r="AH93" s="55">
        <f>(O93/N93)/($O$501/$N$501)</f>
        <v>1.2463923537154602</v>
      </c>
      <c r="AI93" s="54">
        <f>Y93+Z93+AA93</f>
        <v>0.76923076923076927</v>
      </c>
      <c r="AJ93" s="54">
        <f>AB93+AC93+AE93+AG93</f>
        <v>0.17948717948717949</v>
      </c>
      <c r="AK93" s="54">
        <f>AD93</f>
        <v>1.282051282051282E-2</v>
      </c>
      <c r="AL93" s="54">
        <f>AF93</f>
        <v>3.8461538461538464E-2</v>
      </c>
      <c r="AM93" s="55">
        <f>($AP$6*R93+$AP$7*P93+$AP$8*Q93+$AP$9*S93+$AP$10*T93+$AP$11*U93+$AP$12*V93+$AP$13*W93+$AP$14*X93)/N93</f>
        <v>0.46182728410513141</v>
      </c>
      <c r="AN93" s="54">
        <f>AM93/AM$501</f>
        <v>0.94389626964762385</v>
      </c>
      <c r="AV93" s="44"/>
    </row>
    <row r="94" spans="1:48" s="56" customFormat="1" ht="15" customHeight="1" x14ac:dyDescent="0.2">
      <c r="A94" s="43" t="s">
        <v>289</v>
      </c>
      <c r="B94" s="43"/>
      <c r="C94" s="43" t="s">
        <v>123</v>
      </c>
      <c r="D94" s="43">
        <v>6</v>
      </c>
      <c r="E94" s="43">
        <v>1</v>
      </c>
      <c r="F94" s="43"/>
      <c r="G94" s="43" t="s">
        <v>586</v>
      </c>
      <c r="H94" s="43" t="s">
        <v>200</v>
      </c>
      <c r="I94" s="43">
        <v>3</v>
      </c>
      <c r="J94" s="43" t="s">
        <v>504</v>
      </c>
      <c r="K94" s="43">
        <v>7</v>
      </c>
      <c r="L94" s="58">
        <v>188</v>
      </c>
      <c r="M94" s="58">
        <v>193</v>
      </c>
      <c r="N94" s="23">
        <v>1085</v>
      </c>
      <c r="O94" s="23">
        <f>SUM(P94:X94)</f>
        <v>261</v>
      </c>
      <c r="P94" s="58">
        <v>26</v>
      </c>
      <c r="Q94" s="58">
        <v>6</v>
      </c>
      <c r="R94" s="58">
        <v>146</v>
      </c>
      <c r="S94" s="58">
        <v>0</v>
      </c>
      <c r="T94" s="58">
        <v>64</v>
      </c>
      <c r="U94" s="58">
        <v>6</v>
      </c>
      <c r="V94" s="58">
        <v>6</v>
      </c>
      <c r="W94" s="58">
        <v>6</v>
      </c>
      <c r="X94" s="58">
        <v>1</v>
      </c>
      <c r="Y94" s="54">
        <f>P94/$O94</f>
        <v>9.9616858237547887E-2</v>
      </c>
      <c r="Z94" s="54">
        <f>Q94/$O94</f>
        <v>2.2988505747126436E-2</v>
      </c>
      <c r="AA94" s="54">
        <f>R94/$O94</f>
        <v>0.55938697318007657</v>
      </c>
      <c r="AB94" s="54">
        <f>S94/$O94</f>
        <v>0</v>
      </c>
      <c r="AC94" s="54">
        <f>T94/$O94</f>
        <v>0.24521072796934865</v>
      </c>
      <c r="AD94" s="54">
        <f>U94/$O94</f>
        <v>2.2988505747126436E-2</v>
      </c>
      <c r="AE94" s="54">
        <f>V94/$O94</f>
        <v>2.2988505747126436E-2</v>
      </c>
      <c r="AF94" s="54">
        <f>W94/$O94</f>
        <v>2.2988505747126436E-2</v>
      </c>
      <c r="AG94" s="54">
        <f>X94/$O94</f>
        <v>3.8314176245210726E-3</v>
      </c>
      <c r="AH94" s="55">
        <f>(O94/N94)/($O$501/$N$501)</f>
        <v>1.0237560165877677</v>
      </c>
      <c r="AI94" s="54">
        <f>Y94+Z94+AA94</f>
        <v>0.68199233716475094</v>
      </c>
      <c r="AJ94" s="54">
        <f>AB94+AC94+AE94+AG94</f>
        <v>0.27203065134099613</v>
      </c>
      <c r="AK94" s="54">
        <f>AD94</f>
        <v>2.2988505747126436E-2</v>
      </c>
      <c r="AL94" s="54">
        <f>AF94</f>
        <v>2.2988505747126436E-2</v>
      </c>
      <c r="AM94" s="55">
        <f>($AP$6*R94+$AP$7*P94+$AP$8*Q94+$AP$9*S94+$AP$10*T94+$AP$11*U94+$AP$12*V94+$AP$13*W94+$AP$14*X94)/N94</f>
        <v>0.42442396313364056</v>
      </c>
      <c r="AN94" s="54">
        <f>AM94/AM$501</f>
        <v>0.86745025540697096</v>
      </c>
      <c r="AV94" s="44"/>
    </row>
    <row r="95" spans="1:48" s="56" customFormat="1" ht="15" customHeight="1" x14ac:dyDescent="0.2">
      <c r="A95" s="43" t="s">
        <v>456</v>
      </c>
      <c r="B95" s="43"/>
      <c r="C95" s="43" t="s">
        <v>331</v>
      </c>
      <c r="D95" s="43">
        <v>20</v>
      </c>
      <c r="E95" s="43">
        <v>4</v>
      </c>
      <c r="F95" s="43"/>
      <c r="G95" s="43" t="s">
        <v>585</v>
      </c>
      <c r="H95" s="43" t="s">
        <v>348</v>
      </c>
      <c r="I95" s="43">
        <v>2</v>
      </c>
      <c r="J95" s="43" t="s">
        <v>503</v>
      </c>
      <c r="K95" s="43">
        <v>10</v>
      </c>
      <c r="L95" s="58">
        <v>373</v>
      </c>
      <c r="M95" s="58">
        <v>380</v>
      </c>
      <c r="N95" s="23">
        <v>1897</v>
      </c>
      <c r="O95" s="23">
        <f>SUM(P95:X95)</f>
        <v>477</v>
      </c>
      <c r="P95" s="58">
        <v>46</v>
      </c>
      <c r="Q95" s="58">
        <v>42</v>
      </c>
      <c r="R95" s="58">
        <v>233</v>
      </c>
      <c r="S95" s="58">
        <v>0</v>
      </c>
      <c r="T95" s="58">
        <v>115</v>
      </c>
      <c r="U95" s="58">
        <v>6</v>
      </c>
      <c r="V95" s="58">
        <v>0</v>
      </c>
      <c r="W95" s="58">
        <v>33</v>
      </c>
      <c r="X95" s="58">
        <v>2</v>
      </c>
      <c r="Y95" s="54">
        <f>P95/$O95</f>
        <v>9.6436058700209645E-2</v>
      </c>
      <c r="Z95" s="54">
        <f>Q95/$O95</f>
        <v>8.8050314465408799E-2</v>
      </c>
      <c r="AA95" s="54">
        <f>R95/$O95</f>
        <v>0.48846960167714887</v>
      </c>
      <c r="AB95" s="54">
        <f>S95/$O95</f>
        <v>0</v>
      </c>
      <c r="AC95" s="54">
        <f>T95/$O95</f>
        <v>0.24109014675052412</v>
      </c>
      <c r="AD95" s="54">
        <f>U95/$O95</f>
        <v>1.2578616352201259E-2</v>
      </c>
      <c r="AE95" s="54">
        <f>V95/$O95</f>
        <v>0</v>
      </c>
      <c r="AF95" s="54">
        <f>W95/$O95</f>
        <v>6.9182389937106917E-2</v>
      </c>
      <c r="AG95" s="54">
        <f>X95/$O95</f>
        <v>4.1928721174004195E-3</v>
      </c>
      <c r="AH95" s="55">
        <f>(O95/N95)/($O$501/$N$501)</f>
        <v>1.0701305097682288</v>
      </c>
      <c r="AI95" s="54">
        <f>Y95+Z95+AA95</f>
        <v>0.67295597484276737</v>
      </c>
      <c r="AJ95" s="54">
        <f>AB95+AC95+AE95+AG95</f>
        <v>0.24528301886792453</v>
      </c>
      <c r="AK95" s="54">
        <f>AD95</f>
        <v>1.2578616352201259E-2</v>
      </c>
      <c r="AL95" s="54">
        <f>AF95</f>
        <v>6.9182389937106917E-2</v>
      </c>
      <c r="AM95" s="55">
        <f>($AP$6*R95+$AP$7*P95+$AP$8*Q95+$AP$9*S95+$AP$10*T95+$AP$11*U95+$AP$12*V95+$AP$13*W95+$AP$14*X95)/N95</f>
        <v>0.43568792830785452</v>
      </c>
      <c r="AN95" s="54">
        <f>AM95/AM$501</f>
        <v>0.89047188075330064</v>
      </c>
      <c r="AV95" s="44"/>
    </row>
    <row r="96" spans="1:48" s="56" customFormat="1" ht="15" customHeight="1" x14ac:dyDescent="0.2">
      <c r="A96" s="43" t="s">
        <v>151</v>
      </c>
      <c r="B96" s="43"/>
      <c r="C96" s="43" t="s">
        <v>111</v>
      </c>
      <c r="D96" s="43">
        <v>8</v>
      </c>
      <c r="E96" s="43">
        <v>5</v>
      </c>
      <c r="F96" s="43"/>
      <c r="G96" s="43"/>
      <c r="H96" s="43" t="s">
        <v>286</v>
      </c>
      <c r="I96" s="43">
        <v>25</v>
      </c>
      <c r="J96" s="43" t="s">
        <v>507</v>
      </c>
      <c r="K96" s="43">
        <v>4</v>
      </c>
      <c r="L96" s="58">
        <v>114</v>
      </c>
      <c r="M96" s="58">
        <v>123</v>
      </c>
      <c r="N96" s="23">
        <v>601</v>
      </c>
      <c r="O96" s="23">
        <f>SUM(P96:X96)</f>
        <v>149</v>
      </c>
      <c r="P96" s="58">
        <v>15</v>
      </c>
      <c r="Q96" s="58">
        <v>4</v>
      </c>
      <c r="R96" s="58">
        <v>91</v>
      </c>
      <c r="S96" s="58">
        <v>0</v>
      </c>
      <c r="T96" s="58">
        <v>26</v>
      </c>
      <c r="U96" s="58">
        <v>0</v>
      </c>
      <c r="V96" s="58">
        <v>8</v>
      </c>
      <c r="W96" s="58">
        <v>5</v>
      </c>
      <c r="X96" s="58">
        <v>0</v>
      </c>
      <c r="Y96" s="54">
        <f>P96/$O96</f>
        <v>0.10067114093959731</v>
      </c>
      <c r="Z96" s="54">
        <f>Q96/$O96</f>
        <v>2.6845637583892617E-2</v>
      </c>
      <c r="AA96" s="54">
        <f>R96/$O96</f>
        <v>0.61073825503355705</v>
      </c>
      <c r="AB96" s="54">
        <f>S96/$O96</f>
        <v>0</v>
      </c>
      <c r="AC96" s="54">
        <f>T96/$O96</f>
        <v>0.17449664429530201</v>
      </c>
      <c r="AD96" s="54">
        <f>U96/$O96</f>
        <v>0</v>
      </c>
      <c r="AE96" s="54">
        <f>V96/$O96</f>
        <v>5.3691275167785234E-2</v>
      </c>
      <c r="AF96" s="54">
        <f>W96/$O96</f>
        <v>3.3557046979865772E-2</v>
      </c>
      <c r="AG96" s="54">
        <f>X96/$O96</f>
        <v>0</v>
      </c>
      <c r="AH96" s="55">
        <f>(O96/N96)/($O$501/$N$501)</f>
        <v>1.0551094052802255</v>
      </c>
      <c r="AI96" s="54">
        <f>Y96+Z96+AA96</f>
        <v>0.73825503355704702</v>
      </c>
      <c r="AJ96" s="54">
        <f>AB96+AC96+AE96+AG96</f>
        <v>0.22818791946308725</v>
      </c>
      <c r="AK96" s="54">
        <f>AD96</f>
        <v>0</v>
      </c>
      <c r="AL96" s="54">
        <f>AF96</f>
        <v>3.3557046979865772E-2</v>
      </c>
      <c r="AM96" s="55">
        <f>($AP$6*R96+$AP$7*P96+$AP$8*Q96+$AP$9*S96+$AP$10*T96+$AP$11*U96+$AP$12*V96+$AP$13*W96+$AP$14*X96)/N96</f>
        <v>0.37603993344425957</v>
      </c>
      <c r="AN96" s="54">
        <f>AM96/AM$501</f>
        <v>0.76856154374754826</v>
      </c>
      <c r="AV96" s="44"/>
    </row>
    <row r="97" spans="1:48" s="56" customFormat="1" ht="15" customHeight="1" x14ac:dyDescent="0.2">
      <c r="A97" s="43" t="s">
        <v>86</v>
      </c>
      <c r="B97" s="43"/>
      <c r="C97" s="43" t="s">
        <v>115</v>
      </c>
      <c r="D97" s="43">
        <v>32</v>
      </c>
      <c r="E97" s="43">
        <v>6</v>
      </c>
      <c r="F97" s="43"/>
      <c r="G97" s="43"/>
      <c r="H97" s="43" t="s">
        <v>49</v>
      </c>
      <c r="I97" s="43">
        <v>7</v>
      </c>
      <c r="J97" s="43" t="s">
        <v>110</v>
      </c>
      <c r="K97" s="43">
        <v>5</v>
      </c>
      <c r="L97" s="58">
        <v>100</v>
      </c>
      <c r="M97" s="58">
        <v>109</v>
      </c>
      <c r="N97" s="23">
        <v>601</v>
      </c>
      <c r="O97" s="23">
        <f>SUM(P97:X97)</f>
        <v>170</v>
      </c>
      <c r="P97" s="58">
        <v>28</v>
      </c>
      <c r="Q97" s="58">
        <v>0</v>
      </c>
      <c r="R97" s="58">
        <v>114</v>
      </c>
      <c r="S97" s="58">
        <v>0</v>
      </c>
      <c r="T97" s="58">
        <v>17</v>
      </c>
      <c r="U97" s="58">
        <v>3</v>
      </c>
      <c r="V97" s="58">
        <v>5</v>
      </c>
      <c r="W97" s="58">
        <v>0</v>
      </c>
      <c r="X97" s="58">
        <v>3</v>
      </c>
      <c r="Y97" s="54">
        <f>P97/$O97</f>
        <v>0.16470588235294117</v>
      </c>
      <c r="Z97" s="54">
        <f>Q97/$O97</f>
        <v>0</v>
      </c>
      <c r="AA97" s="54">
        <f>R97/$O97</f>
        <v>0.6705882352941176</v>
      </c>
      <c r="AB97" s="54">
        <f>S97/$O97</f>
        <v>0</v>
      </c>
      <c r="AC97" s="54">
        <f>T97/$O97</f>
        <v>0.1</v>
      </c>
      <c r="AD97" s="54">
        <f>U97/$O97</f>
        <v>1.7647058823529412E-2</v>
      </c>
      <c r="AE97" s="54">
        <f>V97/$O97</f>
        <v>2.9411764705882353E-2</v>
      </c>
      <c r="AF97" s="54">
        <f>W97/$O97</f>
        <v>0</v>
      </c>
      <c r="AG97" s="54">
        <f>X97/$O97</f>
        <v>1.7647058823529412E-2</v>
      </c>
      <c r="AH97" s="55">
        <f>(O97/N97)/($O$501/$N$501)</f>
        <v>1.2038160999841501</v>
      </c>
      <c r="AI97" s="54">
        <f>Y97+Z97+AA97</f>
        <v>0.83529411764705874</v>
      </c>
      <c r="AJ97" s="54">
        <f>AB97+AC97+AE97+AG97</f>
        <v>0.14705882352941177</v>
      </c>
      <c r="AK97" s="54">
        <f>AD97</f>
        <v>1.7647058823529412E-2</v>
      </c>
      <c r="AL97" s="54">
        <f>AF97</f>
        <v>0</v>
      </c>
      <c r="AM97" s="55">
        <f>($AP$6*R97+$AP$7*P97+$AP$8*Q97+$AP$9*S97+$AP$10*T97+$AP$11*U97+$AP$12*V97+$AP$13*W97+$AP$14*X97)/N97</f>
        <v>0.46006655574043259</v>
      </c>
      <c r="AN97" s="54">
        <f>AM97/AM$501</f>
        <v>0.94029764091237655</v>
      </c>
      <c r="AV97" s="44"/>
    </row>
    <row r="98" spans="1:48" s="56" customFormat="1" ht="15" customHeight="1" x14ac:dyDescent="0.2">
      <c r="A98" s="43" t="s">
        <v>75</v>
      </c>
      <c r="B98" s="43"/>
      <c r="C98" s="43" t="s">
        <v>34</v>
      </c>
      <c r="D98" s="43">
        <v>12</v>
      </c>
      <c r="E98" s="43">
        <v>4</v>
      </c>
      <c r="F98" s="43" t="s">
        <v>416</v>
      </c>
      <c r="G98" s="43"/>
      <c r="H98" s="43" t="s">
        <v>105</v>
      </c>
      <c r="I98" s="43">
        <v>12</v>
      </c>
      <c r="J98" s="43" t="s">
        <v>110</v>
      </c>
      <c r="K98" s="43">
        <v>5</v>
      </c>
      <c r="L98" s="58">
        <v>413</v>
      </c>
      <c r="M98" s="58">
        <v>458</v>
      </c>
      <c r="N98" s="23">
        <v>2278</v>
      </c>
      <c r="O98" s="23">
        <f>SUM(P98:X98)</f>
        <v>512</v>
      </c>
      <c r="P98" s="58">
        <v>35</v>
      </c>
      <c r="Q98" s="58">
        <v>11</v>
      </c>
      <c r="R98" s="58">
        <v>122</v>
      </c>
      <c r="S98" s="58">
        <v>18</v>
      </c>
      <c r="T98" s="58">
        <v>203</v>
      </c>
      <c r="U98" s="58">
        <v>23</v>
      </c>
      <c r="V98" s="58">
        <v>82</v>
      </c>
      <c r="W98" s="58">
        <v>10</v>
      </c>
      <c r="X98" s="58">
        <v>8</v>
      </c>
      <c r="Y98" s="54">
        <f>P98/$O98</f>
        <v>6.8359375E-2</v>
      </c>
      <c r="Z98" s="54">
        <f>Q98/$O98</f>
        <v>2.1484375E-2</v>
      </c>
      <c r="AA98" s="54">
        <f>R98/$O98</f>
        <v>0.23828125</v>
      </c>
      <c r="AB98" s="54">
        <f>S98/$O98</f>
        <v>3.515625E-2</v>
      </c>
      <c r="AC98" s="54">
        <f>T98/$O98</f>
        <v>0.396484375</v>
      </c>
      <c r="AD98" s="54">
        <f>U98/$O98</f>
        <v>4.4921875E-2</v>
      </c>
      <c r="AE98" s="54">
        <f>V98/$O98</f>
        <v>0.16015625</v>
      </c>
      <c r="AF98" s="54">
        <f>W98/$O98</f>
        <v>1.953125E-2</v>
      </c>
      <c r="AG98" s="54">
        <f>X98/$O98</f>
        <v>1.5625E-2</v>
      </c>
      <c r="AH98" s="55">
        <f>(O98/N98)/($O$501/$N$501)</f>
        <v>0.95653736445365578</v>
      </c>
      <c r="AI98" s="54">
        <f>Y98+Z98+AA98</f>
        <v>0.328125</v>
      </c>
      <c r="AJ98" s="54">
        <f>AB98+AC98+AE98+AG98</f>
        <v>0.607421875</v>
      </c>
      <c r="AK98" s="54">
        <f>AD98</f>
        <v>4.4921875E-2</v>
      </c>
      <c r="AL98" s="54">
        <f>AF98</f>
        <v>1.953125E-2</v>
      </c>
      <c r="AM98" s="55">
        <f>($AP$6*R98+$AP$7*P98+$AP$8*Q98+$AP$9*S98+$AP$10*T98+$AP$11*U98+$AP$12*V98+$AP$13*W98+$AP$14*X98)/N98</f>
        <v>0.48836698858647937</v>
      </c>
      <c r="AN98" s="54">
        <f>AM98/AM$501</f>
        <v>0.99813890302957031</v>
      </c>
      <c r="AV98" s="44"/>
    </row>
    <row r="99" spans="1:48" s="56" customFormat="1" ht="15" customHeight="1" x14ac:dyDescent="0.2">
      <c r="A99" s="43" t="s">
        <v>68</v>
      </c>
      <c r="B99" s="43"/>
      <c r="C99" s="43" t="s">
        <v>118</v>
      </c>
      <c r="D99" s="43">
        <v>31</v>
      </c>
      <c r="E99" s="43">
        <v>3</v>
      </c>
      <c r="F99" s="43" t="s">
        <v>416</v>
      </c>
      <c r="G99" s="43"/>
      <c r="H99" s="43" t="s">
        <v>68</v>
      </c>
      <c r="I99" s="43">
        <v>5</v>
      </c>
      <c r="J99" s="43" t="s">
        <v>503</v>
      </c>
      <c r="K99" s="43">
        <v>10</v>
      </c>
      <c r="L99" s="58">
        <v>304</v>
      </c>
      <c r="M99" s="58">
        <v>353</v>
      </c>
      <c r="N99" s="23">
        <v>1573</v>
      </c>
      <c r="O99" s="23">
        <f>SUM(P99:X99)</f>
        <v>399</v>
      </c>
      <c r="P99" s="58">
        <v>40</v>
      </c>
      <c r="Q99" s="58">
        <v>22</v>
      </c>
      <c r="R99" s="58">
        <v>163</v>
      </c>
      <c r="S99" s="58">
        <v>0</v>
      </c>
      <c r="T99" s="58">
        <v>116</v>
      </c>
      <c r="U99" s="58">
        <v>22</v>
      </c>
      <c r="V99" s="58">
        <v>11</v>
      </c>
      <c r="W99" s="58">
        <v>23</v>
      </c>
      <c r="X99" s="58">
        <v>2</v>
      </c>
      <c r="Y99" s="54">
        <f>P99/$O99</f>
        <v>0.10025062656641603</v>
      </c>
      <c r="Z99" s="54">
        <f>Q99/$O99</f>
        <v>5.5137844611528819E-2</v>
      </c>
      <c r="AA99" s="54">
        <f>R99/$O99</f>
        <v>0.40852130325814534</v>
      </c>
      <c r="AB99" s="54">
        <f>S99/$O99</f>
        <v>0</v>
      </c>
      <c r="AC99" s="54">
        <f>T99/$O99</f>
        <v>0.2907268170426065</v>
      </c>
      <c r="AD99" s="54">
        <f>U99/$O99</f>
        <v>5.5137844611528819E-2</v>
      </c>
      <c r="AE99" s="54">
        <f>V99/$O99</f>
        <v>2.7568922305764409E-2</v>
      </c>
      <c r="AF99" s="54">
        <f>W99/$O99</f>
        <v>5.764411027568922E-2</v>
      </c>
      <c r="AG99" s="54">
        <f>X99/$O99</f>
        <v>5.0125313283208017E-3</v>
      </c>
      <c r="AH99" s="55">
        <f>(O99/N99)/($O$501/$N$501)</f>
        <v>1.0795179572944138</v>
      </c>
      <c r="AI99" s="54">
        <f>Y99+Z99+AA99</f>
        <v>0.56390977443609014</v>
      </c>
      <c r="AJ99" s="54">
        <f>AB99+AC99+AE99+AG99</f>
        <v>0.32330827067669171</v>
      </c>
      <c r="AK99" s="54">
        <f>AD99</f>
        <v>5.5137844611528819E-2</v>
      </c>
      <c r="AL99" s="54">
        <f>AF99</f>
        <v>5.764411027568922E-2</v>
      </c>
      <c r="AM99" s="55">
        <f>($AP$6*R99+$AP$7*P99+$AP$8*Q99+$AP$9*S99+$AP$10*T99+$AP$11*U99+$AP$12*V99+$AP$13*W99+$AP$14*X99)/N99</f>
        <v>0.53115066751430384</v>
      </c>
      <c r="AN99" s="54">
        <f>AM99/AM$501</f>
        <v>1.0855814520769371</v>
      </c>
      <c r="AV99" s="44"/>
    </row>
    <row r="100" spans="1:48" s="56" customFormat="1" ht="15" customHeight="1" x14ac:dyDescent="0.2">
      <c r="A100" s="43" t="s">
        <v>509</v>
      </c>
      <c r="B100" s="43"/>
      <c r="C100" s="43" t="s">
        <v>113</v>
      </c>
      <c r="D100" s="43">
        <v>18</v>
      </c>
      <c r="E100" s="43">
        <v>3</v>
      </c>
      <c r="F100" s="43"/>
      <c r="G100" s="43"/>
      <c r="H100" s="43" t="s">
        <v>218</v>
      </c>
      <c r="I100" s="43">
        <v>6</v>
      </c>
      <c r="J100" s="43" t="s">
        <v>510</v>
      </c>
      <c r="K100" s="43">
        <v>99</v>
      </c>
      <c r="L100" s="58">
        <v>176</v>
      </c>
      <c r="M100" s="58">
        <v>196</v>
      </c>
      <c r="N100" s="23">
        <v>977</v>
      </c>
      <c r="O100" s="23">
        <f>SUM(P100:X100)</f>
        <v>246</v>
      </c>
      <c r="P100" s="58">
        <v>38</v>
      </c>
      <c r="Q100" s="58">
        <v>11</v>
      </c>
      <c r="R100" s="58">
        <v>128</v>
      </c>
      <c r="S100" s="58">
        <v>1</v>
      </c>
      <c r="T100" s="58">
        <v>45</v>
      </c>
      <c r="U100" s="58">
        <v>8</v>
      </c>
      <c r="V100" s="58">
        <v>0</v>
      </c>
      <c r="W100" s="58">
        <v>10</v>
      </c>
      <c r="X100" s="58">
        <v>5</v>
      </c>
      <c r="Y100" s="54">
        <f>P100/$O100</f>
        <v>0.15447154471544716</v>
      </c>
      <c r="Z100" s="54">
        <f>Q100/$O100</f>
        <v>4.4715447154471545E-2</v>
      </c>
      <c r="AA100" s="54">
        <f>R100/$O100</f>
        <v>0.52032520325203258</v>
      </c>
      <c r="AB100" s="54">
        <f>S100/$O100</f>
        <v>4.0650406504065045E-3</v>
      </c>
      <c r="AC100" s="54">
        <f>T100/$O100</f>
        <v>0.18292682926829268</v>
      </c>
      <c r="AD100" s="54">
        <f>U100/$O100</f>
        <v>3.2520325203252036E-2</v>
      </c>
      <c r="AE100" s="54">
        <f>V100/$O100</f>
        <v>0</v>
      </c>
      <c r="AF100" s="54">
        <f>W100/$O100</f>
        <v>4.065040650406504E-2</v>
      </c>
      <c r="AG100" s="54">
        <f>X100/$O100</f>
        <v>2.032520325203252E-2</v>
      </c>
      <c r="AH100" s="55">
        <f>(O100/N100)/($O$501/$N$501)</f>
        <v>1.0715840515278259</v>
      </c>
      <c r="AI100" s="54">
        <f>Y100+Z100+AA100</f>
        <v>0.7195121951219513</v>
      </c>
      <c r="AJ100" s="54">
        <f>AB100+AC100+AE100+AG100</f>
        <v>0.2073170731707317</v>
      </c>
      <c r="AK100" s="54">
        <f>AD100</f>
        <v>3.2520325203252036E-2</v>
      </c>
      <c r="AL100" s="54">
        <f>AF100</f>
        <v>4.065040650406504E-2</v>
      </c>
      <c r="AM100" s="55">
        <f>($AP$6*R100+$AP$7*P100+$AP$8*Q100+$AP$9*S100+$AP$10*T100+$AP$11*U100+$AP$12*V100+$AP$13*W100+$AP$14*X100)/N100</f>
        <v>0.47031729785056292</v>
      </c>
      <c r="AN100" s="54">
        <f>AM100/AM$501</f>
        <v>0.96124841097703395</v>
      </c>
      <c r="AV100" s="44"/>
    </row>
    <row r="101" spans="1:48" s="56" customFormat="1" ht="15" customHeight="1" x14ac:dyDescent="0.2">
      <c r="A101" s="43" t="s">
        <v>275</v>
      </c>
      <c r="B101" s="43"/>
      <c r="C101" s="43" t="s">
        <v>109</v>
      </c>
      <c r="D101" s="43">
        <v>26</v>
      </c>
      <c r="E101" s="43">
        <v>5</v>
      </c>
      <c r="F101" s="43"/>
      <c r="G101" s="43"/>
      <c r="H101" s="43" t="s">
        <v>286</v>
      </c>
      <c r="I101" s="43">
        <v>25</v>
      </c>
      <c r="J101" s="43" t="s">
        <v>507</v>
      </c>
      <c r="K101" s="43">
        <v>4</v>
      </c>
      <c r="L101" s="58">
        <v>57</v>
      </c>
      <c r="M101" s="58">
        <v>62</v>
      </c>
      <c r="N101" s="23">
        <v>326</v>
      </c>
      <c r="O101" s="23">
        <f>SUM(P101:X101)</f>
        <v>82</v>
      </c>
      <c r="P101" s="58">
        <v>12</v>
      </c>
      <c r="Q101" s="58">
        <v>3</v>
      </c>
      <c r="R101" s="58">
        <v>51</v>
      </c>
      <c r="S101" s="58">
        <v>0</v>
      </c>
      <c r="T101" s="58">
        <v>10</v>
      </c>
      <c r="U101" s="58">
        <v>1</v>
      </c>
      <c r="V101" s="58">
        <v>1</v>
      </c>
      <c r="W101" s="58">
        <v>3</v>
      </c>
      <c r="X101" s="58">
        <v>1</v>
      </c>
      <c r="Y101" s="54">
        <f>P101/$O101</f>
        <v>0.14634146341463414</v>
      </c>
      <c r="Z101" s="54">
        <f>Q101/$O101</f>
        <v>3.6585365853658534E-2</v>
      </c>
      <c r="AA101" s="54">
        <f>R101/$O101</f>
        <v>0.62195121951219512</v>
      </c>
      <c r="AB101" s="54">
        <f>S101/$O101</f>
        <v>0</v>
      </c>
      <c r="AC101" s="54">
        <f>T101/$O101</f>
        <v>0.12195121951219512</v>
      </c>
      <c r="AD101" s="54">
        <f>U101/$O101</f>
        <v>1.2195121951219513E-2</v>
      </c>
      <c r="AE101" s="54">
        <f>V101/$O101</f>
        <v>1.2195121951219513E-2</v>
      </c>
      <c r="AF101" s="54">
        <f>W101/$O101</f>
        <v>3.6585365853658534E-2</v>
      </c>
      <c r="AG101" s="54">
        <f>X101/$O101</f>
        <v>1.2195121951219513E-2</v>
      </c>
      <c r="AH101" s="55">
        <f>(O101/N101)/($O$501/$N$501)</f>
        <v>1.0704883623135848</v>
      </c>
      <c r="AI101" s="54">
        <f>Y101+Z101+AA101</f>
        <v>0.80487804878048785</v>
      </c>
      <c r="AJ101" s="54">
        <f>AB101+AC101+AE101+AG101</f>
        <v>0.14634146341463417</v>
      </c>
      <c r="AK101" s="54">
        <f>AD101</f>
        <v>1.2195121951219513E-2</v>
      </c>
      <c r="AL101" s="54">
        <f>AF101</f>
        <v>3.6585365853658534E-2</v>
      </c>
      <c r="AM101" s="55">
        <f>($AP$6*R101+$AP$7*P101+$AP$8*Q101+$AP$9*S101+$AP$10*T101+$AP$11*U101+$AP$12*V101+$AP$13*W101+$AP$14*X101)/N101</f>
        <v>0.40490797546012269</v>
      </c>
      <c r="AN101" s="54">
        <f>AM101/AM$501</f>
        <v>0.82756290228270402</v>
      </c>
      <c r="AV101" s="44"/>
    </row>
    <row r="102" spans="1:48" s="56" customFormat="1" ht="15" customHeight="1" x14ac:dyDescent="0.2">
      <c r="A102" s="43" t="s">
        <v>15</v>
      </c>
      <c r="B102" s="43"/>
      <c r="C102" s="43" t="s">
        <v>112</v>
      </c>
      <c r="D102" s="43">
        <v>17</v>
      </c>
      <c r="E102" s="43">
        <v>6</v>
      </c>
      <c r="F102" s="43"/>
      <c r="G102" s="43"/>
      <c r="H102" s="43" t="s">
        <v>72</v>
      </c>
      <c r="I102" s="43">
        <v>11</v>
      </c>
      <c r="J102" s="43" t="s">
        <v>506</v>
      </c>
      <c r="K102" s="43">
        <v>3</v>
      </c>
      <c r="L102" s="58">
        <v>140</v>
      </c>
      <c r="M102" s="58">
        <v>143</v>
      </c>
      <c r="N102" s="23">
        <v>763</v>
      </c>
      <c r="O102" s="23">
        <f>SUM(P102:X102)</f>
        <v>193</v>
      </c>
      <c r="P102" s="58">
        <v>16</v>
      </c>
      <c r="Q102" s="58">
        <v>3</v>
      </c>
      <c r="R102" s="58">
        <v>86</v>
      </c>
      <c r="S102" s="58">
        <v>0</v>
      </c>
      <c r="T102" s="58">
        <v>51</v>
      </c>
      <c r="U102" s="58">
        <v>0</v>
      </c>
      <c r="V102" s="58">
        <v>2</v>
      </c>
      <c r="W102" s="58">
        <v>35</v>
      </c>
      <c r="X102" s="58">
        <v>0</v>
      </c>
      <c r="Y102" s="54">
        <f>P102/$O102</f>
        <v>8.2901554404145081E-2</v>
      </c>
      <c r="Z102" s="54">
        <f>Q102/$O102</f>
        <v>1.5544041450777202E-2</v>
      </c>
      <c r="AA102" s="54">
        <f>R102/$O102</f>
        <v>0.44559585492227977</v>
      </c>
      <c r="AB102" s="54">
        <f>S102/$O102</f>
        <v>0</v>
      </c>
      <c r="AC102" s="54">
        <f>T102/$O102</f>
        <v>0.26424870466321243</v>
      </c>
      <c r="AD102" s="54">
        <f>U102/$O102</f>
        <v>0</v>
      </c>
      <c r="AE102" s="54">
        <f>V102/$O102</f>
        <v>1.0362694300518135E-2</v>
      </c>
      <c r="AF102" s="54">
        <f>W102/$O102</f>
        <v>0.18134715025906736</v>
      </c>
      <c r="AG102" s="54">
        <f>X102/$O102</f>
        <v>0</v>
      </c>
      <c r="AH102" s="55">
        <f>(O102/N102)/($O$501/$N$501)</f>
        <v>1.0765109928722649</v>
      </c>
      <c r="AI102" s="54">
        <f>Y102+Z102+AA102</f>
        <v>0.54404145077720201</v>
      </c>
      <c r="AJ102" s="54">
        <f>AB102+AC102+AE102+AG102</f>
        <v>0.27461139896373055</v>
      </c>
      <c r="AK102" s="54">
        <f>AD102</f>
        <v>0</v>
      </c>
      <c r="AL102" s="54">
        <f>AF102</f>
        <v>0.18134715025906736</v>
      </c>
      <c r="AM102" s="55">
        <f>($AP$6*R102+$AP$7*P102+$AP$8*Q102+$AP$9*S102+$AP$10*T102+$AP$11*U102+$AP$12*V102+$AP$13*W102+$AP$14*X102)/N102</f>
        <v>0.40039318479685454</v>
      </c>
      <c r="AN102" s="54">
        <f>AM102/AM$501</f>
        <v>0.81833543952342569</v>
      </c>
      <c r="AV102" s="44"/>
    </row>
    <row r="103" spans="1:48" s="56" customFormat="1" ht="15" customHeight="1" x14ac:dyDescent="0.2">
      <c r="A103" s="43" t="s">
        <v>238</v>
      </c>
      <c r="B103" s="43"/>
      <c r="C103" s="43" t="s">
        <v>117</v>
      </c>
      <c r="D103" s="43">
        <v>28</v>
      </c>
      <c r="E103" s="43">
        <v>8</v>
      </c>
      <c r="F103" s="43"/>
      <c r="G103" s="43"/>
      <c r="H103" s="43" t="s">
        <v>68</v>
      </c>
      <c r="I103" s="43">
        <v>5</v>
      </c>
      <c r="J103" s="43" t="s">
        <v>504</v>
      </c>
      <c r="K103" s="43">
        <v>7</v>
      </c>
      <c r="L103" s="58">
        <v>9</v>
      </c>
      <c r="M103" s="58">
        <v>9</v>
      </c>
      <c r="N103" s="23">
        <v>58</v>
      </c>
      <c r="O103" s="23">
        <f>SUM(P103:X103)</f>
        <v>20</v>
      </c>
      <c r="P103" s="58">
        <v>4</v>
      </c>
      <c r="Q103" s="58">
        <v>16</v>
      </c>
      <c r="R103" s="58">
        <v>0</v>
      </c>
      <c r="S103" s="58">
        <v>0</v>
      </c>
      <c r="T103" s="58">
        <v>0</v>
      </c>
      <c r="U103" s="58">
        <v>0</v>
      </c>
      <c r="V103" s="58">
        <v>0</v>
      </c>
      <c r="W103" s="58">
        <v>0</v>
      </c>
      <c r="X103" s="58">
        <v>0</v>
      </c>
      <c r="Y103" s="54">
        <f>P103/$O103</f>
        <v>0.2</v>
      </c>
      <c r="Z103" s="54">
        <f>Q103/$O103</f>
        <v>0.8</v>
      </c>
      <c r="AA103" s="54">
        <f>R103/$O103</f>
        <v>0</v>
      </c>
      <c r="AB103" s="54">
        <f>S103/$O103</f>
        <v>0</v>
      </c>
      <c r="AC103" s="54">
        <f>T103/$O103</f>
        <v>0</v>
      </c>
      <c r="AD103" s="54">
        <f>U103/$O103</f>
        <v>0</v>
      </c>
      <c r="AE103" s="54">
        <f>V103/$O103</f>
        <v>0</v>
      </c>
      <c r="AF103" s="54">
        <f>W103/$O103</f>
        <v>0</v>
      </c>
      <c r="AG103" s="54">
        <f>X103/$O103</f>
        <v>0</v>
      </c>
      <c r="AH103" s="55">
        <f>(O103/N103)/($O$501/$N$501)</f>
        <v>1.4675324058630308</v>
      </c>
      <c r="AI103" s="54">
        <f>Y103+Z103+AA103</f>
        <v>1</v>
      </c>
      <c r="AJ103" s="54">
        <f>AB103+AC103+AE103+AG103</f>
        <v>0</v>
      </c>
      <c r="AK103" s="54">
        <f>AD103</f>
        <v>0</v>
      </c>
      <c r="AL103" s="54">
        <f>AF103</f>
        <v>0</v>
      </c>
      <c r="AM103" s="55">
        <f>($AP$6*R103+$AP$7*P103+$AP$8*Q103+$AP$9*S103+$AP$10*T103+$AP$11*U103+$AP$12*V103+$AP$13*W103+$AP$14*X103)/N103</f>
        <v>0.75862068965517238</v>
      </c>
      <c r="AN103" s="54">
        <f>AM103/AM$501</f>
        <v>1.5504914146216178</v>
      </c>
      <c r="AV103" s="44"/>
    </row>
    <row r="104" spans="1:48" s="56" customFormat="1" ht="15" customHeight="1" x14ac:dyDescent="0.2">
      <c r="A104" s="43" t="s">
        <v>131</v>
      </c>
      <c r="B104" s="43"/>
      <c r="C104" s="43" t="s">
        <v>116</v>
      </c>
      <c r="D104" s="43">
        <v>3</v>
      </c>
      <c r="E104" s="43">
        <v>12</v>
      </c>
      <c r="F104" s="43"/>
      <c r="G104" s="43"/>
      <c r="H104" s="43" t="s">
        <v>137</v>
      </c>
      <c r="I104" s="43">
        <v>9</v>
      </c>
      <c r="J104" s="43" t="s">
        <v>502</v>
      </c>
      <c r="K104" s="43">
        <v>9</v>
      </c>
      <c r="L104" s="58">
        <v>86</v>
      </c>
      <c r="M104" s="58">
        <v>112</v>
      </c>
      <c r="N104" s="23">
        <v>570</v>
      </c>
      <c r="O104" s="22">
        <f>SUM(P104:X104)</f>
        <v>142</v>
      </c>
      <c r="P104" s="58">
        <v>28</v>
      </c>
      <c r="Q104" s="58">
        <v>3</v>
      </c>
      <c r="R104" s="58">
        <v>90</v>
      </c>
      <c r="S104" s="58">
        <v>0</v>
      </c>
      <c r="T104" s="58">
        <v>20</v>
      </c>
      <c r="U104" s="58">
        <v>0</v>
      </c>
      <c r="V104" s="58">
        <v>0</v>
      </c>
      <c r="W104" s="58">
        <v>1</v>
      </c>
      <c r="X104" s="58">
        <v>0</v>
      </c>
      <c r="Y104" s="54">
        <f>P104/$O104</f>
        <v>0.19718309859154928</v>
      </c>
      <c r="Z104" s="54">
        <f>Q104/$O104</f>
        <v>2.1126760563380281E-2</v>
      </c>
      <c r="AA104" s="54">
        <f>R104/$O104</f>
        <v>0.63380281690140849</v>
      </c>
      <c r="AB104" s="54">
        <f>S104/$O104</f>
        <v>0</v>
      </c>
      <c r="AC104" s="54">
        <f>T104/$O104</f>
        <v>0.14084507042253522</v>
      </c>
      <c r="AD104" s="54">
        <f>U104/$O104</f>
        <v>0</v>
      </c>
      <c r="AE104" s="54">
        <f>V104/$O104</f>
        <v>0</v>
      </c>
      <c r="AF104" s="54">
        <f>W104/$O104</f>
        <v>7.0422535211267607E-3</v>
      </c>
      <c r="AG104" s="54">
        <f>X104/$O104</f>
        <v>0</v>
      </c>
      <c r="AH104" s="55">
        <f>(O104/N104)/($O$501/$N$501)</f>
        <v>1.0602277977796422</v>
      </c>
      <c r="AI104" s="54">
        <f>Y104+Z104+AA104</f>
        <v>0.852112676056338</v>
      </c>
      <c r="AJ104" s="54">
        <f>AB104+AC104+AE104+AG104</f>
        <v>0.14084507042253522</v>
      </c>
      <c r="AK104" s="54">
        <f>AD104</f>
        <v>0</v>
      </c>
      <c r="AL104" s="54">
        <f>AF104</f>
        <v>7.0422535211267607E-3</v>
      </c>
      <c r="AM104" s="55">
        <f>($AP$6*R104+$AP$7*P104+$AP$8*Q104+$AP$9*S104+$AP$10*T104+$AP$11*U104+$AP$12*V104+$AP$13*W104+$AP$14*X104)/N104</f>
        <v>0.40526315789473683</v>
      </c>
      <c r="AN104" s="54">
        <f>AM104/AM$501</f>
        <v>0.82828883465312741</v>
      </c>
      <c r="AV104" s="44"/>
    </row>
    <row r="105" spans="1:48" s="56" customFormat="1" ht="15" customHeight="1" x14ac:dyDescent="0.2">
      <c r="A105" s="43" t="s">
        <v>342</v>
      </c>
      <c r="B105" s="43"/>
      <c r="C105" s="43" t="s">
        <v>323</v>
      </c>
      <c r="D105" s="43">
        <v>2</v>
      </c>
      <c r="E105" s="43">
        <v>3</v>
      </c>
      <c r="F105" s="43"/>
      <c r="G105" s="43"/>
      <c r="H105" s="43" t="s">
        <v>332</v>
      </c>
      <c r="I105" s="43">
        <v>22</v>
      </c>
      <c r="J105" s="43" t="s">
        <v>504</v>
      </c>
      <c r="K105" s="43">
        <v>7</v>
      </c>
      <c r="L105" s="58">
        <v>50</v>
      </c>
      <c r="M105" s="58">
        <v>50</v>
      </c>
      <c r="N105" s="23">
        <v>272</v>
      </c>
      <c r="O105" s="22">
        <f>SUM(P105:X105)</f>
        <v>75</v>
      </c>
      <c r="P105" s="58">
        <v>12</v>
      </c>
      <c r="Q105" s="58">
        <v>1</v>
      </c>
      <c r="R105" s="58">
        <v>44</v>
      </c>
      <c r="S105" s="58">
        <v>0</v>
      </c>
      <c r="T105" s="58">
        <v>9</v>
      </c>
      <c r="U105" s="58">
        <v>2</v>
      </c>
      <c r="V105" s="58">
        <v>0</v>
      </c>
      <c r="W105" s="58">
        <v>7</v>
      </c>
      <c r="X105" s="58">
        <v>0</v>
      </c>
      <c r="Y105" s="54">
        <f>P105/$O105</f>
        <v>0.16</v>
      </c>
      <c r="Z105" s="54">
        <f>Q105/$O105</f>
        <v>1.3333333333333334E-2</v>
      </c>
      <c r="AA105" s="54">
        <f>R105/$O105</f>
        <v>0.58666666666666667</v>
      </c>
      <c r="AB105" s="54">
        <f>S105/$O105</f>
        <v>0</v>
      </c>
      <c r="AC105" s="54">
        <f>T105/$O105</f>
        <v>0.12</v>
      </c>
      <c r="AD105" s="54">
        <f>U105/$O105</f>
        <v>2.6666666666666668E-2</v>
      </c>
      <c r="AE105" s="54">
        <f>V105/$O105</f>
        <v>0</v>
      </c>
      <c r="AF105" s="54">
        <f>W105/$O105</f>
        <v>9.3333333333333338E-2</v>
      </c>
      <c r="AG105" s="54">
        <f>X105/$O105</f>
        <v>0</v>
      </c>
      <c r="AH105" s="55">
        <f>(O105/N105)/($O$501/$N$501)</f>
        <v>1.1734863907176809</v>
      </c>
      <c r="AI105" s="54">
        <f>Y105+Z105+AA105</f>
        <v>0.76</v>
      </c>
      <c r="AJ105" s="54">
        <f>AB105+AC105+AE105+AG105</f>
        <v>0.12</v>
      </c>
      <c r="AK105" s="54">
        <f>AD105</f>
        <v>2.6666666666666668E-2</v>
      </c>
      <c r="AL105" s="54">
        <f>AF105</f>
        <v>9.3333333333333338E-2</v>
      </c>
      <c r="AM105" s="55">
        <f>($AP$6*R105+$AP$7*P105+$AP$8*Q105+$AP$9*S105+$AP$10*T105+$AP$11*U105+$AP$12*V105+$AP$13*W105+$AP$14*X105)/N105</f>
        <v>0.46875</v>
      </c>
      <c r="AN105" s="54">
        <f>AM105/AM$501</f>
        <v>0.95804512125057351</v>
      </c>
      <c r="AV105" s="44"/>
    </row>
    <row r="106" spans="1:48" s="56" customFormat="1" ht="15" customHeight="1" x14ac:dyDescent="0.2">
      <c r="A106" s="43" t="s">
        <v>216</v>
      </c>
      <c r="B106" s="43"/>
      <c r="C106" s="43" t="s">
        <v>113</v>
      </c>
      <c r="D106" s="43">
        <v>18</v>
      </c>
      <c r="E106" s="43">
        <v>4</v>
      </c>
      <c r="F106" s="43"/>
      <c r="G106" s="43"/>
      <c r="H106" s="43" t="s">
        <v>218</v>
      </c>
      <c r="I106" s="43">
        <v>6</v>
      </c>
      <c r="J106" s="43" t="s">
        <v>504</v>
      </c>
      <c r="K106" s="43">
        <v>7</v>
      </c>
      <c r="L106" s="58">
        <v>141</v>
      </c>
      <c r="M106" s="58">
        <v>154</v>
      </c>
      <c r="N106" s="23">
        <v>767</v>
      </c>
      <c r="O106" s="23">
        <f>SUM(P106:X106)</f>
        <v>191</v>
      </c>
      <c r="P106" s="58">
        <v>40</v>
      </c>
      <c r="Q106" s="58">
        <v>7</v>
      </c>
      <c r="R106" s="58">
        <v>105</v>
      </c>
      <c r="S106" s="58">
        <v>0</v>
      </c>
      <c r="T106" s="58">
        <v>26</v>
      </c>
      <c r="U106" s="58">
        <v>1</v>
      </c>
      <c r="V106" s="58">
        <v>0</v>
      </c>
      <c r="W106" s="58">
        <v>10</v>
      </c>
      <c r="X106" s="58">
        <v>2</v>
      </c>
      <c r="Y106" s="54">
        <f>P106/$O106</f>
        <v>0.20942408376963351</v>
      </c>
      <c r="Z106" s="54">
        <f>Q106/$O106</f>
        <v>3.6649214659685861E-2</v>
      </c>
      <c r="AA106" s="54">
        <f>R106/$O106</f>
        <v>0.54973821989528793</v>
      </c>
      <c r="AB106" s="54">
        <f>S106/$O106</f>
        <v>0</v>
      </c>
      <c r="AC106" s="54">
        <f>T106/$O106</f>
        <v>0.13612565445026178</v>
      </c>
      <c r="AD106" s="54">
        <f>U106/$O106</f>
        <v>5.235602094240838E-3</v>
      </c>
      <c r="AE106" s="54">
        <f>V106/$O106</f>
        <v>0</v>
      </c>
      <c r="AF106" s="54">
        <f>W106/$O106</f>
        <v>5.2356020942408377E-2</v>
      </c>
      <c r="AG106" s="54">
        <f>X106/$O106</f>
        <v>1.0471204188481676E-2</v>
      </c>
      <c r="AH106" s="55">
        <f>(O106/N106)/($O$501/$N$501)</f>
        <v>1.0597994779759226</v>
      </c>
      <c r="AI106" s="54">
        <f>Y106+Z106+AA106</f>
        <v>0.79581151832460728</v>
      </c>
      <c r="AJ106" s="54">
        <f>AB106+AC106+AE106+AG106</f>
        <v>0.14659685863874347</v>
      </c>
      <c r="AK106" s="54">
        <f>AD106</f>
        <v>5.235602094240838E-3</v>
      </c>
      <c r="AL106" s="54">
        <f>AF106</f>
        <v>5.2356020942408377E-2</v>
      </c>
      <c r="AM106" s="55">
        <f>($AP$6*R106+$AP$7*P106+$AP$8*Q106+$AP$9*S106+$AP$10*T106+$AP$11*U106+$AP$12*V106+$AP$13*W106+$AP$14*X106)/N106</f>
        <v>0.42372881355932202</v>
      </c>
      <c r="AN106" s="54">
        <f>AM106/AM$501</f>
        <v>0.86602948813611158</v>
      </c>
      <c r="AV106" s="44"/>
    </row>
    <row r="107" spans="1:48" s="56" customFormat="1" ht="15" customHeight="1" x14ac:dyDescent="0.2">
      <c r="A107" s="43" t="s">
        <v>197</v>
      </c>
      <c r="B107" s="43"/>
      <c r="C107" s="43" t="s">
        <v>29</v>
      </c>
      <c r="D107" s="43">
        <v>15</v>
      </c>
      <c r="E107" s="43">
        <v>1</v>
      </c>
      <c r="F107" s="43"/>
      <c r="G107" s="43"/>
      <c r="H107" s="43" t="s">
        <v>29</v>
      </c>
      <c r="I107" s="43">
        <v>8</v>
      </c>
      <c r="J107" s="43" t="s">
        <v>502</v>
      </c>
      <c r="K107" s="43">
        <v>9</v>
      </c>
      <c r="L107" s="58">
        <v>190</v>
      </c>
      <c r="M107" s="58">
        <v>198</v>
      </c>
      <c r="N107" s="23">
        <v>907</v>
      </c>
      <c r="O107" s="23">
        <f>SUM(P107:X107)</f>
        <v>168</v>
      </c>
      <c r="P107" s="58">
        <v>20</v>
      </c>
      <c r="Q107" s="58">
        <v>5</v>
      </c>
      <c r="R107" s="58">
        <v>40</v>
      </c>
      <c r="S107" s="58">
        <v>0</v>
      </c>
      <c r="T107" s="58">
        <v>41</v>
      </c>
      <c r="U107" s="58">
        <v>6</v>
      </c>
      <c r="V107" s="58">
        <v>34</v>
      </c>
      <c r="W107" s="58">
        <v>18</v>
      </c>
      <c r="X107" s="58">
        <v>4</v>
      </c>
      <c r="Y107" s="54">
        <f>P107/$O107</f>
        <v>0.11904761904761904</v>
      </c>
      <c r="Z107" s="54">
        <f>Q107/$O107</f>
        <v>2.976190476190476E-2</v>
      </c>
      <c r="AA107" s="54">
        <f>R107/$O107</f>
        <v>0.23809523809523808</v>
      </c>
      <c r="AB107" s="54">
        <f>S107/$O107</f>
        <v>0</v>
      </c>
      <c r="AC107" s="54">
        <f>T107/$O107</f>
        <v>0.24404761904761904</v>
      </c>
      <c r="AD107" s="54">
        <f>U107/$O107</f>
        <v>3.5714285714285712E-2</v>
      </c>
      <c r="AE107" s="54">
        <f>V107/$O107</f>
        <v>0.20238095238095238</v>
      </c>
      <c r="AF107" s="54">
        <f>W107/$O107</f>
        <v>0.10714285714285714</v>
      </c>
      <c r="AG107" s="54">
        <f>X107/$O107</f>
        <v>2.3809523809523808E-2</v>
      </c>
      <c r="AH107" s="55">
        <f>(O107/N107)/($O$501/$N$501)</f>
        <v>0.7882930409442872</v>
      </c>
      <c r="AI107" s="54">
        <f>Y107+Z107+AA107</f>
        <v>0.38690476190476186</v>
      </c>
      <c r="AJ107" s="54">
        <f>AB107+AC107+AE107+AG107</f>
        <v>0.47023809523809523</v>
      </c>
      <c r="AK107" s="54">
        <f>AD107</f>
        <v>3.5714285714285712E-2</v>
      </c>
      <c r="AL107" s="54">
        <f>AF107</f>
        <v>0.10714285714285714</v>
      </c>
      <c r="AM107" s="55">
        <f>($AP$6*R107+$AP$7*P107+$AP$8*Q107+$AP$9*S107+$AP$10*T107+$AP$11*U107+$AP$12*V107+$AP$13*W107+$AP$14*X107)/N107</f>
        <v>0.36990077177508268</v>
      </c>
      <c r="AN107" s="54">
        <f>AM107/AM$501</f>
        <v>0.75601414345800499</v>
      </c>
      <c r="AV107" s="44"/>
    </row>
    <row r="108" spans="1:48" s="56" customFormat="1" ht="15" customHeight="1" x14ac:dyDescent="0.2">
      <c r="A108" s="43" t="s">
        <v>172</v>
      </c>
      <c r="B108" s="43"/>
      <c r="C108" s="43" t="s">
        <v>119</v>
      </c>
      <c r="D108" s="43">
        <v>5</v>
      </c>
      <c r="E108" s="43">
        <v>6</v>
      </c>
      <c r="F108" s="43"/>
      <c r="G108" s="43"/>
      <c r="H108" s="43" t="s">
        <v>171</v>
      </c>
      <c r="I108" s="43">
        <v>1</v>
      </c>
      <c r="J108" s="43" t="s">
        <v>501</v>
      </c>
      <c r="K108" s="43">
        <v>6</v>
      </c>
      <c r="L108" s="58">
        <v>68</v>
      </c>
      <c r="M108" s="58">
        <v>81</v>
      </c>
      <c r="N108" s="23">
        <v>426</v>
      </c>
      <c r="O108" s="23">
        <f>SUM(P108:X108)</f>
        <v>115</v>
      </c>
      <c r="P108" s="58">
        <v>9</v>
      </c>
      <c r="Q108" s="58">
        <v>14</v>
      </c>
      <c r="R108" s="58">
        <v>52</v>
      </c>
      <c r="S108" s="58">
        <v>0</v>
      </c>
      <c r="T108" s="58">
        <v>21</v>
      </c>
      <c r="U108" s="58">
        <v>11</v>
      </c>
      <c r="V108" s="58">
        <v>1</v>
      </c>
      <c r="W108" s="58">
        <v>3</v>
      </c>
      <c r="X108" s="58">
        <v>4</v>
      </c>
      <c r="Y108" s="54">
        <f>P108/$O108</f>
        <v>7.8260869565217397E-2</v>
      </c>
      <c r="Z108" s="54">
        <f>Q108/$O108</f>
        <v>0.12173913043478261</v>
      </c>
      <c r="AA108" s="54">
        <f>R108/$O108</f>
        <v>0.45217391304347826</v>
      </c>
      <c r="AB108" s="54">
        <f>S108/$O108</f>
        <v>0</v>
      </c>
      <c r="AC108" s="54">
        <f>T108/$O108</f>
        <v>0.18260869565217391</v>
      </c>
      <c r="AD108" s="54">
        <f>U108/$O108</f>
        <v>9.5652173913043481E-2</v>
      </c>
      <c r="AE108" s="54">
        <f>V108/$O108</f>
        <v>8.6956521739130436E-3</v>
      </c>
      <c r="AF108" s="54">
        <f>W108/$O108</f>
        <v>2.6086956521739129E-2</v>
      </c>
      <c r="AG108" s="54">
        <f>X108/$O108</f>
        <v>3.4782608695652174E-2</v>
      </c>
      <c r="AH108" s="55">
        <f>(O108/N108)/($O$501/$N$501)</f>
        <v>1.1488780689092035</v>
      </c>
      <c r="AI108" s="54">
        <f>Y108+Z108+AA108</f>
        <v>0.65217391304347827</v>
      </c>
      <c r="AJ108" s="54">
        <f>AB108+AC108+AE108+AG108</f>
        <v>0.22608695652173913</v>
      </c>
      <c r="AK108" s="54">
        <f>AD108</f>
        <v>9.5652173913043481E-2</v>
      </c>
      <c r="AL108" s="54">
        <f>AF108</f>
        <v>2.6086956521739129E-2</v>
      </c>
      <c r="AM108" s="55">
        <f>($AP$6*R108+$AP$7*P108+$AP$8*Q108+$AP$9*S108+$AP$10*T108+$AP$11*U108+$AP$12*V108+$AP$13*W108+$AP$14*X108)/N108</f>
        <v>0.60563380281690138</v>
      </c>
      <c r="AN108" s="54">
        <f>AM108/AM$501</f>
        <v>1.237812288113417</v>
      </c>
      <c r="AV108" s="44"/>
    </row>
    <row r="109" spans="1:48" s="56" customFormat="1" ht="15" customHeight="1" x14ac:dyDescent="0.2">
      <c r="A109" s="43" t="s">
        <v>369</v>
      </c>
      <c r="B109" s="43"/>
      <c r="C109" s="43" t="s">
        <v>325</v>
      </c>
      <c r="D109" s="43">
        <v>7</v>
      </c>
      <c r="E109" s="43">
        <v>3</v>
      </c>
      <c r="F109" s="43"/>
      <c r="G109" s="43"/>
      <c r="H109" s="43" t="s">
        <v>205</v>
      </c>
      <c r="I109" s="43">
        <v>16</v>
      </c>
      <c r="J109" s="43" t="s">
        <v>501</v>
      </c>
      <c r="K109" s="43">
        <v>6</v>
      </c>
      <c r="L109" s="58">
        <v>53</v>
      </c>
      <c r="M109" s="58">
        <v>62</v>
      </c>
      <c r="N109" s="23">
        <v>331</v>
      </c>
      <c r="O109" s="23">
        <f>SUM(P109:X109)</f>
        <v>83</v>
      </c>
      <c r="P109" s="58">
        <v>15</v>
      </c>
      <c r="Q109" s="58">
        <v>1</v>
      </c>
      <c r="R109" s="58">
        <v>46</v>
      </c>
      <c r="S109" s="58">
        <v>0</v>
      </c>
      <c r="T109" s="58">
        <v>10</v>
      </c>
      <c r="U109" s="58">
        <v>5</v>
      </c>
      <c r="V109" s="58">
        <v>0</v>
      </c>
      <c r="W109" s="58">
        <v>4</v>
      </c>
      <c r="X109" s="58">
        <v>2</v>
      </c>
      <c r="Y109" s="54">
        <f>P109/$O109</f>
        <v>0.18072289156626506</v>
      </c>
      <c r="Z109" s="54">
        <f>Q109/$O109</f>
        <v>1.2048192771084338E-2</v>
      </c>
      <c r="AA109" s="54">
        <f>R109/$O109</f>
        <v>0.55421686746987953</v>
      </c>
      <c r="AB109" s="54">
        <f>S109/$O109</f>
        <v>0</v>
      </c>
      <c r="AC109" s="54">
        <f>T109/$O109</f>
        <v>0.12048192771084337</v>
      </c>
      <c r="AD109" s="54">
        <f>U109/$O109</f>
        <v>6.0240963855421686E-2</v>
      </c>
      <c r="AE109" s="54">
        <f>V109/$O109</f>
        <v>0</v>
      </c>
      <c r="AF109" s="54">
        <f>W109/$O109</f>
        <v>4.8192771084337352E-2</v>
      </c>
      <c r="AG109" s="54">
        <f>X109/$O109</f>
        <v>2.4096385542168676E-2</v>
      </c>
      <c r="AH109" s="55">
        <f>(O109/N109)/($O$501/$N$501)</f>
        <v>1.0671753779191284</v>
      </c>
      <c r="AI109" s="54">
        <f>Y109+Z109+AA109</f>
        <v>0.74698795180722888</v>
      </c>
      <c r="AJ109" s="54">
        <f>AB109+AC109+AE109+AG109</f>
        <v>0.14457831325301204</v>
      </c>
      <c r="AK109" s="54">
        <f>AD109</f>
        <v>6.0240963855421686E-2</v>
      </c>
      <c r="AL109" s="54">
        <f>AF109</f>
        <v>4.8192771084337352E-2</v>
      </c>
      <c r="AM109" s="55">
        <f>($AP$6*R109+$AP$7*P109+$AP$8*Q109+$AP$9*S109+$AP$10*T109+$AP$11*U109+$AP$12*V109+$AP$13*W109+$AP$14*X109)/N109</f>
        <v>0.49848942598187312</v>
      </c>
      <c r="AN109" s="54">
        <f>AM109/AM$501</f>
        <v>1.0188274401214559</v>
      </c>
      <c r="AV109" s="44"/>
    </row>
    <row r="110" spans="1:48" s="56" customFormat="1" ht="15" customHeight="1" x14ac:dyDescent="0.2">
      <c r="A110" s="43" t="s">
        <v>93</v>
      </c>
      <c r="B110" s="43"/>
      <c r="C110" s="43" t="s">
        <v>119</v>
      </c>
      <c r="D110" s="43">
        <v>5</v>
      </c>
      <c r="E110" s="43">
        <v>5</v>
      </c>
      <c r="F110" s="43"/>
      <c r="G110" s="43"/>
      <c r="H110" s="43" t="s">
        <v>171</v>
      </c>
      <c r="I110" s="43">
        <v>1</v>
      </c>
      <c r="J110" s="43" t="s">
        <v>501</v>
      </c>
      <c r="K110" s="43">
        <v>6</v>
      </c>
      <c r="L110" s="58">
        <v>66</v>
      </c>
      <c r="M110" s="58">
        <v>70</v>
      </c>
      <c r="N110" s="23">
        <v>359</v>
      </c>
      <c r="O110" s="23">
        <f>SUM(P110:X110)</f>
        <v>96</v>
      </c>
      <c r="P110" s="58">
        <v>8</v>
      </c>
      <c r="Q110" s="58">
        <v>4</v>
      </c>
      <c r="R110" s="58">
        <v>37</v>
      </c>
      <c r="S110" s="58">
        <v>0</v>
      </c>
      <c r="T110" s="58">
        <v>26</v>
      </c>
      <c r="U110" s="58">
        <v>5</v>
      </c>
      <c r="V110" s="58">
        <v>13</v>
      </c>
      <c r="W110" s="58">
        <v>0</v>
      </c>
      <c r="X110" s="58">
        <v>3</v>
      </c>
      <c r="Y110" s="54">
        <f>P110/$O110</f>
        <v>8.3333333333333329E-2</v>
      </c>
      <c r="Z110" s="54">
        <f>Q110/$O110</f>
        <v>4.1666666666666664E-2</v>
      </c>
      <c r="AA110" s="54">
        <f>R110/$O110</f>
        <v>0.38541666666666669</v>
      </c>
      <c r="AB110" s="54">
        <f>S110/$O110</f>
        <v>0</v>
      </c>
      <c r="AC110" s="54">
        <f>T110/$O110</f>
        <v>0.27083333333333331</v>
      </c>
      <c r="AD110" s="54">
        <f>U110/$O110</f>
        <v>5.2083333333333336E-2</v>
      </c>
      <c r="AE110" s="54">
        <f>V110/$O110</f>
        <v>0.13541666666666666</v>
      </c>
      <c r="AF110" s="54">
        <f>W110/$O110</f>
        <v>0</v>
      </c>
      <c r="AG110" s="54">
        <f>X110/$O110</f>
        <v>3.125E-2</v>
      </c>
      <c r="AH110" s="55">
        <f>(O110/N110)/($O$501/$N$501)</f>
        <v>1.138052985493782</v>
      </c>
      <c r="AI110" s="54">
        <f>Y110+Z110+AA110</f>
        <v>0.51041666666666674</v>
      </c>
      <c r="AJ110" s="54">
        <f>AB110+AC110+AE110+AG110</f>
        <v>0.4375</v>
      </c>
      <c r="AK110" s="54">
        <f>AD110</f>
        <v>5.2083333333333336E-2</v>
      </c>
      <c r="AL110" s="54">
        <f>AF110</f>
        <v>0</v>
      </c>
      <c r="AM110" s="55">
        <f>($AP$6*R110+$AP$7*P110+$AP$8*Q110+$AP$9*S110+$AP$10*T110+$AP$11*U110+$AP$12*V110+$AP$13*W110+$AP$14*X110)/N110</f>
        <v>0.55153203342618384</v>
      </c>
      <c r="AN110" s="54">
        <f>AM110/AM$501</f>
        <v>1.1272374908530425</v>
      </c>
      <c r="AV110" s="44"/>
    </row>
    <row r="111" spans="1:48" s="56" customFormat="1" ht="15" customHeight="1" x14ac:dyDescent="0.2">
      <c r="A111" s="43" t="s">
        <v>370</v>
      </c>
      <c r="B111" s="43"/>
      <c r="C111" s="43" t="s">
        <v>325</v>
      </c>
      <c r="D111" s="43">
        <v>7</v>
      </c>
      <c r="E111" s="43">
        <v>4</v>
      </c>
      <c r="F111" s="43"/>
      <c r="G111" s="43"/>
      <c r="H111" s="43" t="s">
        <v>205</v>
      </c>
      <c r="I111" s="43">
        <v>16</v>
      </c>
      <c r="J111" s="43" t="s">
        <v>501</v>
      </c>
      <c r="K111" s="43">
        <v>6</v>
      </c>
      <c r="L111" s="58">
        <v>37</v>
      </c>
      <c r="M111" s="58">
        <v>37</v>
      </c>
      <c r="N111" s="23">
        <v>185</v>
      </c>
      <c r="O111" s="23">
        <f>SUM(P111:X111)</f>
        <v>48</v>
      </c>
      <c r="P111" s="58">
        <v>4</v>
      </c>
      <c r="Q111" s="58">
        <v>0</v>
      </c>
      <c r="R111" s="58">
        <v>33</v>
      </c>
      <c r="S111" s="58">
        <v>0</v>
      </c>
      <c r="T111" s="58">
        <v>7</v>
      </c>
      <c r="U111" s="58">
        <v>2</v>
      </c>
      <c r="V111" s="58">
        <v>0</v>
      </c>
      <c r="W111" s="58">
        <v>0</v>
      </c>
      <c r="X111" s="58">
        <v>2</v>
      </c>
      <c r="Y111" s="54">
        <f>P111/$O111</f>
        <v>8.3333333333333329E-2</v>
      </c>
      <c r="Z111" s="54">
        <f>Q111/$O111</f>
        <v>0</v>
      </c>
      <c r="AA111" s="54">
        <f>R111/$O111</f>
        <v>0.6875</v>
      </c>
      <c r="AB111" s="54">
        <f>S111/$O111</f>
        <v>0</v>
      </c>
      <c r="AC111" s="54">
        <f>T111/$O111</f>
        <v>0.14583333333333334</v>
      </c>
      <c r="AD111" s="54">
        <f>U111/$O111</f>
        <v>4.1666666666666664E-2</v>
      </c>
      <c r="AE111" s="54">
        <f>V111/$O111</f>
        <v>0</v>
      </c>
      <c r="AF111" s="54">
        <f>W111/$O111</f>
        <v>0</v>
      </c>
      <c r="AG111" s="54">
        <f>X111/$O111</f>
        <v>4.1666666666666664E-2</v>
      </c>
      <c r="AH111" s="55">
        <f>(O111/N111)/($O$501/$N$501)</f>
        <v>1.1042189778169398</v>
      </c>
      <c r="AI111" s="54">
        <f>Y111+Z111+AA111</f>
        <v>0.77083333333333337</v>
      </c>
      <c r="AJ111" s="54">
        <f>AB111+AC111+AE111+AG111</f>
        <v>0.1875</v>
      </c>
      <c r="AK111" s="54">
        <f>AD111</f>
        <v>4.1666666666666664E-2</v>
      </c>
      <c r="AL111" s="54">
        <f>AF111</f>
        <v>0</v>
      </c>
      <c r="AM111" s="55">
        <f>($AP$6*R111+$AP$7*P111+$AP$8*Q111+$AP$9*S111+$AP$10*T111+$AP$11*U111+$AP$12*V111+$AP$13*W111+$AP$14*X111)/N111</f>
        <v>0.44054054054054054</v>
      </c>
      <c r="AN111" s="54">
        <f>AM111/AM$501</f>
        <v>0.90038979323297141</v>
      </c>
      <c r="AV111" s="44"/>
    </row>
    <row r="112" spans="1:48" s="56" customFormat="1" ht="15" customHeight="1" x14ac:dyDescent="0.2">
      <c r="A112" s="43" t="s">
        <v>173</v>
      </c>
      <c r="B112" s="43"/>
      <c r="C112" s="43" t="s">
        <v>119</v>
      </c>
      <c r="D112" s="43">
        <v>5</v>
      </c>
      <c r="E112" s="43">
        <v>7</v>
      </c>
      <c r="F112" s="43"/>
      <c r="G112" s="43"/>
      <c r="H112" s="43" t="s">
        <v>171</v>
      </c>
      <c r="I112" s="43">
        <v>1</v>
      </c>
      <c r="J112" s="43" t="s">
        <v>501</v>
      </c>
      <c r="K112" s="43">
        <v>6</v>
      </c>
      <c r="L112" s="58">
        <v>29</v>
      </c>
      <c r="M112" s="58">
        <v>31</v>
      </c>
      <c r="N112" s="23">
        <v>137</v>
      </c>
      <c r="O112" s="23">
        <f>SUM(P112:X112)</f>
        <v>36</v>
      </c>
      <c r="P112" s="58">
        <v>5</v>
      </c>
      <c r="Q112" s="58">
        <v>0</v>
      </c>
      <c r="R112" s="58">
        <v>17</v>
      </c>
      <c r="S112" s="58">
        <v>0</v>
      </c>
      <c r="T112" s="58">
        <v>4</v>
      </c>
      <c r="U112" s="58">
        <v>2</v>
      </c>
      <c r="V112" s="58">
        <v>1</v>
      </c>
      <c r="W112" s="58">
        <v>5</v>
      </c>
      <c r="X112" s="58">
        <v>2</v>
      </c>
      <c r="Y112" s="54">
        <f>P112/$O112</f>
        <v>0.1388888888888889</v>
      </c>
      <c r="Z112" s="54">
        <f>Q112/$O112</f>
        <v>0</v>
      </c>
      <c r="AA112" s="54">
        <f>R112/$O112</f>
        <v>0.47222222222222221</v>
      </c>
      <c r="AB112" s="54">
        <f>S112/$O112</f>
        <v>0</v>
      </c>
      <c r="AC112" s="54">
        <f>T112/$O112</f>
        <v>0.1111111111111111</v>
      </c>
      <c r="AD112" s="54">
        <f>U112/$O112</f>
        <v>5.5555555555555552E-2</v>
      </c>
      <c r="AE112" s="54">
        <f>V112/$O112</f>
        <v>2.7777777777777776E-2</v>
      </c>
      <c r="AF112" s="54">
        <f>W112/$O112</f>
        <v>0.1388888888888889</v>
      </c>
      <c r="AG112" s="54">
        <f>X112/$O112</f>
        <v>5.5555555555555552E-2</v>
      </c>
      <c r="AH112" s="55">
        <f>(O112/N112)/($O$501/$N$501)</f>
        <v>1.1183239647598568</v>
      </c>
      <c r="AI112" s="54">
        <f>Y112+Z112+AA112</f>
        <v>0.61111111111111116</v>
      </c>
      <c r="AJ112" s="54">
        <f>AB112+AC112+AE112+AG112</f>
        <v>0.19444444444444445</v>
      </c>
      <c r="AK112" s="54">
        <f>AD112</f>
        <v>5.5555555555555552E-2</v>
      </c>
      <c r="AL112" s="54">
        <f>AF112</f>
        <v>0.1388888888888889</v>
      </c>
      <c r="AM112" s="55">
        <f>($AP$6*R112+$AP$7*P112+$AP$8*Q112+$AP$9*S112+$AP$10*T112+$AP$11*U112+$AP$12*V112+$AP$13*W112+$AP$14*X112)/N112</f>
        <v>0.49270072992700731</v>
      </c>
      <c r="AN112" s="54">
        <f>AM112/AM$501</f>
        <v>1.0069963318254205</v>
      </c>
      <c r="AV112" s="44"/>
    </row>
    <row r="113" spans="1:48" s="56" customFormat="1" ht="15" customHeight="1" x14ac:dyDescent="0.2">
      <c r="A113" s="43" t="s">
        <v>212</v>
      </c>
      <c r="B113" s="43"/>
      <c r="C113" s="43" t="s">
        <v>112</v>
      </c>
      <c r="D113" s="43">
        <v>17</v>
      </c>
      <c r="E113" s="43">
        <v>7</v>
      </c>
      <c r="F113" s="43"/>
      <c r="G113" s="43"/>
      <c r="H113" s="43" t="s">
        <v>72</v>
      </c>
      <c r="I113" s="43">
        <v>11</v>
      </c>
      <c r="J113" s="43" t="s">
        <v>506</v>
      </c>
      <c r="K113" s="43">
        <v>3</v>
      </c>
      <c r="L113" s="58">
        <v>46</v>
      </c>
      <c r="M113" s="58">
        <v>46</v>
      </c>
      <c r="N113" s="23">
        <v>223</v>
      </c>
      <c r="O113" s="23">
        <f>SUM(P113:X113)</f>
        <v>54</v>
      </c>
      <c r="P113" s="58">
        <v>5</v>
      </c>
      <c r="Q113" s="58">
        <v>0</v>
      </c>
      <c r="R113" s="58">
        <v>15</v>
      </c>
      <c r="S113" s="58">
        <v>0</v>
      </c>
      <c r="T113" s="58">
        <v>17</v>
      </c>
      <c r="U113" s="58">
        <v>2</v>
      </c>
      <c r="V113" s="58">
        <v>15</v>
      </c>
      <c r="W113" s="58">
        <v>0</v>
      </c>
      <c r="X113" s="58">
        <v>0</v>
      </c>
      <c r="Y113" s="54">
        <f>P113/$O113</f>
        <v>9.2592592592592587E-2</v>
      </c>
      <c r="Z113" s="54">
        <f>Q113/$O113</f>
        <v>0</v>
      </c>
      <c r="AA113" s="54">
        <f>R113/$O113</f>
        <v>0.27777777777777779</v>
      </c>
      <c r="AB113" s="54">
        <f>S113/$O113</f>
        <v>0</v>
      </c>
      <c r="AC113" s="54">
        <f>T113/$O113</f>
        <v>0.31481481481481483</v>
      </c>
      <c r="AD113" s="54">
        <f>U113/$O113</f>
        <v>3.7037037037037035E-2</v>
      </c>
      <c r="AE113" s="54">
        <f>V113/$O113</f>
        <v>0.27777777777777779</v>
      </c>
      <c r="AF113" s="54">
        <f>W113/$O113</f>
        <v>0</v>
      </c>
      <c r="AG113" s="54">
        <f>X113/$O113</f>
        <v>0</v>
      </c>
      <c r="AH113" s="55">
        <f>(O113/N113)/($O$501/$N$501)</f>
        <v>1.0305631155074018</v>
      </c>
      <c r="AI113" s="54">
        <f>Y113+Z113+AA113</f>
        <v>0.37037037037037035</v>
      </c>
      <c r="AJ113" s="54">
        <f>AB113+AC113+AE113+AG113</f>
        <v>0.59259259259259256</v>
      </c>
      <c r="AK113" s="54">
        <f>AD113</f>
        <v>3.7037037037037035E-2</v>
      </c>
      <c r="AL113" s="54">
        <f>AF113</f>
        <v>0</v>
      </c>
      <c r="AM113" s="55">
        <f>($AP$6*R113+$AP$7*P113+$AP$8*Q113+$AP$9*S113+$AP$10*T113+$AP$11*U113+$AP$12*V113+$AP$13*W113+$AP$14*X113)/N113</f>
        <v>0.49775784753363228</v>
      </c>
      <c r="AN113" s="54">
        <f>AM113/AM$501</f>
        <v>1.0173322184400708</v>
      </c>
      <c r="AV113" s="44"/>
    </row>
    <row r="114" spans="1:48" s="56" customFormat="1" ht="15" customHeight="1" x14ac:dyDescent="0.2">
      <c r="A114" s="43" t="s">
        <v>39</v>
      </c>
      <c r="B114" s="43"/>
      <c r="C114" s="43" t="s">
        <v>112</v>
      </c>
      <c r="D114" s="43">
        <v>17</v>
      </c>
      <c r="E114" s="43">
        <v>8</v>
      </c>
      <c r="F114" s="43"/>
      <c r="G114" s="43"/>
      <c r="H114" s="43" t="s">
        <v>72</v>
      </c>
      <c r="I114" s="43">
        <v>11</v>
      </c>
      <c r="J114" s="43" t="s">
        <v>110</v>
      </c>
      <c r="K114" s="43">
        <v>5</v>
      </c>
      <c r="L114" s="58">
        <v>54</v>
      </c>
      <c r="M114" s="58">
        <v>59</v>
      </c>
      <c r="N114" s="23">
        <v>265</v>
      </c>
      <c r="O114" s="23">
        <f>SUM(P114:X114)</f>
        <v>69</v>
      </c>
      <c r="P114" s="58">
        <v>9</v>
      </c>
      <c r="Q114" s="58">
        <v>2</v>
      </c>
      <c r="R114" s="58">
        <v>46</v>
      </c>
      <c r="S114" s="58">
        <v>0</v>
      </c>
      <c r="T114" s="58">
        <v>7</v>
      </c>
      <c r="U114" s="58">
        <v>1</v>
      </c>
      <c r="V114" s="58">
        <v>0</v>
      </c>
      <c r="W114" s="58">
        <v>4</v>
      </c>
      <c r="X114" s="58">
        <v>0</v>
      </c>
      <c r="Y114" s="54">
        <f>P114/$O114</f>
        <v>0.13043478260869565</v>
      </c>
      <c r="Z114" s="54">
        <f>Q114/$O114</f>
        <v>2.8985507246376812E-2</v>
      </c>
      <c r="AA114" s="54">
        <f>R114/$O114</f>
        <v>0.66666666666666663</v>
      </c>
      <c r="AB114" s="54">
        <f>S114/$O114</f>
        <v>0</v>
      </c>
      <c r="AC114" s="54">
        <f>T114/$O114</f>
        <v>0.10144927536231885</v>
      </c>
      <c r="AD114" s="54">
        <f>U114/$O114</f>
        <v>1.4492753623188406E-2</v>
      </c>
      <c r="AE114" s="54">
        <f>V114/$O114</f>
        <v>0</v>
      </c>
      <c r="AF114" s="54">
        <f>W114/$O114</f>
        <v>5.7971014492753624E-2</v>
      </c>
      <c r="AG114" s="54">
        <f>X114/$O114</f>
        <v>0</v>
      </c>
      <c r="AH114" s="55">
        <f>(O114/N114)/($O$501/$N$501)</f>
        <v>1.1081254128799713</v>
      </c>
      <c r="AI114" s="54">
        <f>Y114+Z114+AA114</f>
        <v>0.82608695652173902</v>
      </c>
      <c r="AJ114" s="54">
        <f>AB114+AC114+AE114+AG114</f>
        <v>0.10144927536231885</v>
      </c>
      <c r="AK114" s="54">
        <f>AD114</f>
        <v>1.4492753623188406E-2</v>
      </c>
      <c r="AL114" s="54">
        <f>AF114</f>
        <v>5.7971014492753624E-2</v>
      </c>
      <c r="AM114" s="55">
        <f>($AP$6*R114+$AP$7*P114+$AP$8*Q114+$AP$9*S114+$AP$10*T114+$AP$11*U114+$AP$12*V114+$AP$13*W114+$AP$14*X114)/N114</f>
        <v>0.40188679245283021</v>
      </c>
      <c r="AN114" s="54">
        <f>AM114/AM$501</f>
        <v>0.82138811904954834</v>
      </c>
      <c r="AV114" s="44"/>
    </row>
    <row r="115" spans="1:48" s="56" customFormat="1" ht="15" customHeight="1" x14ac:dyDescent="0.2">
      <c r="A115" s="43" t="s">
        <v>176</v>
      </c>
      <c r="B115" s="43"/>
      <c r="C115" s="43" t="s">
        <v>119</v>
      </c>
      <c r="D115" s="43">
        <v>5</v>
      </c>
      <c r="E115" s="43">
        <v>8</v>
      </c>
      <c r="F115" s="43"/>
      <c r="G115" s="43"/>
      <c r="H115" s="43" t="s">
        <v>171</v>
      </c>
      <c r="I115" s="43">
        <v>1</v>
      </c>
      <c r="J115" s="43" t="s">
        <v>501</v>
      </c>
      <c r="K115" s="43">
        <v>6</v>
      </c>
      <c r="L115" s="58">
        <v>160</v>
      </c>
      <c r="M115" s="58">
        <v>164</v>
      </c>
      <c r="N115" s="23">
        <v>857</v>
      </c>
      <c r="O115" s="23">
        <f>SUM(P115:X115)</f>
        <v>187</v>
      </c>
      <c r="P115" s="58">
        <v>22</v>
      </c>
      <c r="Q115" s="58">
        <v>22</v>
      </c>
      <c r="R115" s="58">
        <v>90</v>
      </c>
      <c r="S115" s="58">
        <v>0</v>
      </c>
      <c r="T115" s="58">
        <v>36</v>
      </c>
      <c r="U115" s="58">
        <v>1</v>
      </c>
      <c r="V115" s="58">
        <v>1</v>
      </c>
      <c r="W115" s="58">
        <v>10</v>
      </c>
      <c r="X115" s="58">
        <v>5</v>
      </c>
      <c r="Y115" s="54">
        <f>P115/$O115</f>
        <v>0.11764705882352941</v>
      </c>
      <c r="Z115" s="54">
        <f>Q115/$O115</f>
        <v>0.11764705882352941</v>
      </c>
      <c r="AA115" s="54">
        <f>R115/$O115</f>
        <v>0.48128342245989303</v>
      </c>
      <c r="AB115" s="54">
        <f>S115/$O115</f>
        <v>0</v>
      </c>
      <c r="AC115" s="54">
        <f>T115/$O115</f>
        <v>0.19251336898395721</v>
      </c>
      <c r="AD115" s="54">
        <f>U115/$O115</f>
        <v>5.3475935828877002E-3</v>
      </c>
      <c r="AE115" s="54">
        <f>V115/$O115</f>
        <v>5.3475935828877002E-3</v>
      </c>
      <c r="AF115" s="54">
        <f>W115/$O115</f>
        <v>5.3475935828877004E-2</v>
      </c>
      <c r="AG115" s="54">
        <f>X115/$O115</f>
        <v>2.6737967914438502E-2</v>
      </c>
      <c r="AH115" s="55">
        <f>(O115/N115)/($O$501/$N$501)</f>
        <v>0.92863806732732967</v>
      </c>
      <c r="AI115" s="54">
        <f>Y115+Z115+AA115</f>
        <v>0.71657754010695185</v>
      </c>
      <c r="AJ115" s="54">
        <f>AB115+AC115+AE115+AG115</f>
        <v>0.2245989304812834</v>
      </c>
      <c r="AK115" s="54">
        <f>AD115</f>
        <v>5.3475935828877002E-3</v>
      </c>
      <c r="AL115" s="54">
        <f>AF115</f>
        <v>5.3475935828877004E-2</v>
      </c>
      <c r="AM115" s="55">
        <f>($AP$6*R115+$AP$7*P115+$AP$8*Q115+$AP$9*S115+$AP$10*T115+$AP$11*U115+$AP$12*V115+$AP$13*W115+$AP$14*X115)/N115</f>
        <v>0.36989498249708286</v>
      </c>
      <c r="AN115" s="54">
        <f>AM115/AM$501</f>
        <v>0.75600231116031258</v>
      </c>
      <c r="AV115" s="44"/>
    </row>
    <row r="116" spans="1:48" s="56" customFormat="1" ht="15" customHeight="1" x14ac:dyDescent="0.2">
      <c r="A116" s="43" t="s">
        <v>59</v>
      </c>
      <c r="B116" s="43"/>
      <c r="C116" s="43" t="s">
        <v>117</v>
      </c>
      <c r="D116" s="43">
        <v>28</v>
      </c>
      <c r="E116" s="43">
        <v>9</v>
      </c>
      <c r="F116" s="43"/>
      <c r="G116" s="43"/>
      <c r="H116" s="43" t="s">
        <v>68</v>
      </c>
      <c r="I116" s="43">
        <v>5</v>
      </c>
      <c r="J116" s="43" t="s">
        <v>504</v>
      </c>
      <c r="K116" s="43">
        <v>7</v>
      </c>
      <c r="L116" s="58">
        <v>109</v>
      </c>
      <c r="M116" s="58">
        <v>117</v>
      </c>
      <c r="N116" s="23">
        <v>644</v>
      </c>
      <c r="O116" s="23">
        <f>SUM(P116:X116)</f>
        <v>144</v>
      </c>
      <c r="P116" s="58">
        <v>21</v>
      </c>
      <c r="Q116" s="58">
        <v>4</v>
      </c>
      <c r="R116" s="58">
        <v>82</v>
      </c>
      <c r="S116" s="58">
        <v>0</v>
      </c>
      <c r="T116" s="58">
        <v>27</v>
      </c>
      <c r="U116" s="58">
        <v>2</v>
      </c>
      <c r="V116" s="58">
        <v>4</v>
      </c>
      <c r="W116" s="58">
        <v>4</v>
      </c>
      <c r="X116" s="58">
        <v>0</v>
      </c>
      <c r="Y116" s="54">
        <f>P116/$O116</f>
        <v>0.14583333333333334</v>
      </c>
      <c r="Z116" s="54">
        <f>Q116/$O116</f>
        <v>2.7777777777777776E-2</v>
      </c>
      <c r="AA116" s="54">
        <f>R116/$O116</f>
        <v>0.56944444444444442</v>
      </c>
      <c r="AB116" s="54">
        <f>S116/$O116</f>
        <v>0</v>
      </c>
      <c r="AC116" s="54">
        <f>T116/$O116</f>
        <v>0.1875</v>
      </c>
      <c r="AD116" s="54">
        <f>U116/$O116</f>
        <v>1.3888888888888888E-2</v>
      </c>
      <c r="AE116" s="54">
        <f>V116/$O116</f>
        <v>2.7777777777777776E-2</v>
      </c>
      <c r="AF116" s="54">
        <f>W116/$O116</f>
        <v>2.7777777777777776E-2</v>
      </c>
      <c r="AG116" s="54">
        <f>X116/$O116</f>
        <v>0</v>
      </c>
      <c r="AH116" s="55">
        <f>(O116/N116)/($O$501/$N$501)</f>
        <v>0.95161728678323232</v>
      </c>
      <c r="AI116" s="54">
        <f>Y116+Z116+AA116</f>
        <v>0.74305555555555558</v>
      </c>
      <c r="AJ116" s="54">
        <f>AB116+AC116+AE116+AG116</f>
        <v>0.21527777777777779</v>
      </c>
      <c r="AK116" s="54">
        <f>AD116</f>
        <v>1.3888888888888888E-2</v>
      </c>
      <c r="AL116" s="54">
        <f>AF116</f>
        <v>2.7777777777777776E-2</v>
      </c>
      <c r="AM116" s="55">
        <f>($AP$6*R116+$AP$7*P116+$AP$8*Q116+$AP$9*S116+$AP$10*T116+$AP$11*U116+$AP$12*V116+$AP$13*W116+$AP$14*X116)/N116</f>
        <v>0.38276397515527949</v>
      </c>
      <c r="AN116" s="54">
        <f>AM116/AM$501</f>
        <v>0.78230433917438136</v>
      </c>
      <c r="AV116" s="44"/>
    </row>
    <row r="117" spans="1:48" s="56" customFormat="1" ht="15" customHeight="1" x14ac:dyDescent="0.2">
      <c r="A117" s="43" t="s">
        <v>167</v>
      </c>
      <c r="B117" s="43"/>
      <c r="C117" s="43" t="s">
        <v>16</v>
      </c>
      <c r="D117" s="43">
        <v>10</v>
      </c>
      <c r="E117" s="43">
        <v>1</v>
      </c>
      <c r="F117" s="43"/>
      <c r="G117" s="43"/>
      <c r="H117" s="43" t="s">
        <v>200</v>
      </c>
      <c r="I117" s="43">
        <v>3</v>
      </c>
      <c r="J117" s="43" t="s">
        <v>504</v>
      </c>
      <c r="K117" s="43">
        <v>7</v>
      </c>
      <c r="L117" s="58">
        <v>168</v>
      </c>
      <c r="M117" s="58">
        <v>179</v>
      </c>
      <c r="N117" s="23">
        <v>880</v>
      </c>
      <c r="O117" s="23">
        <f>SUM(P117:X117)</f>
        <v>214</v>
      </c>
      <c r="P117" s="58">
        <v>26</v>
      </c>
      <c r="Q117" s="58">
        <v>7</v>
      </c>
      <c r="R117" s="58">
        <v>111</v>
      </c>
      <c r="S117" s="58">
        <v>0</v>
      </c>
      <c r="T117" s="58">
        <v>34</v>
      </c>
      <c r="U117" s="58">
        <v>4</v>
      </c>
      <c r="V117" s="58">
        <v>18</v>
      </c>
      <c r="W117" s="58">
        <v>12</v>
      </c>
      <c r="X117" s="58">
        <v>2</v>
      </c>
      <c r="Y117" s="54">
        <f>P117/$O117</f>
        <v>0.12149532710280374</v>
      </c>
      <c r="Z117" s="54">
        <f>Q117/$O117</f>
        <v>3.2710280373831772E-2</v>
      </c>
      <c r="AA117" s="54">
        <f>R117/$O117</f>
        <v>0.51869158878504673</v>
      </c>
      <c r="AB117" s="54">
        <f>S117/$O117</f>
        <v>0</v>
      </c>
      <c r="AC117" s="54">
        <f>T117/$O117</f>
        <v>0.15887850467289719</v>
      </c>
      <c r="AD117" s="54">
        <f>U117/$O117</f>
        <v>1.8691588785046728E-2</v>
      </c>
      <c r="AE117" s="54">
        <f>V117/$O117</f>
        <v>8.4112149532710276E-2</v>
      </c>
      <c r="AF117" s="54">
        <f>W117/$O117</f>
        <v>5.6074766355140186E-2</v>
      </c>
      <c r="AG117" s="54">
        <f>X117/$O117</f>
        <v>9.3457943925233638E-3</v>
      </c>
      <c r="AH117" s="55">
        <f>(O117/N117)/($O$501/$N$501)</f>
        <v>1.0349438762256782</v>
      </c>
      <c r="AI117" s="54">
        <f>Y117+Z117+AA117</f>
        <v>0.67289719626168221</v>
      </c>
      <c r="AJ117" s="54">
        <f>AB117+AC117+AE117+AG117</f>
        <v>0.25233644859813081</v>
      </c>
      <c r="AK117" s="54">
        <f>AD117</f>
        <v>1.8691588785046728E-2</v>
      </c>
      <c r="AL117" s="54">
        <f>AF117</f>
        <v>5.6074766355140186E-2</v>
      </c>
      <c r="AM117" s="55">
        <f>($AP$6*R117+$AP$7*P117+$AP$8*Q117+$AP$9*S117+$AP$10*T117+$AP$11*U117+$AP$12*V117+$AP$13*W117+$AP$14*X117)/N117</f>
        <v>0.41136363636363638</v>
      </c>
      <c r="AN117" s="54">
        <f>AM117/AM$501</f>
        <v>0.84075717307323061</v>
      </c>
      <c r="AV117" s="44"/>
    </row>
    <row r="118" spans="1:48" s="56" customFormat="1" ht="15" customHeight="1" x14ac:dyDescent="0.2">
      <c r="A118" s="43" t="s">
        <v>106</v>
      </c>
      <c r="B118" s="43">
        <v>1</v>
      </c>
      <c r="C118" s="43" t="s">
        <v>106</v>
      </c>
      <c r="D118" s="43">
        <v>9</v>
      </c>
      <c r="E118" s="43">
        <v>2</v>
      </c>
      <c r="F118" s="43" t="s">
        <v>416</v>
      </c>
      <c r="G118" s="43"/>
      <c r="H118" s="43" t="s">
        <v>335</v>
      </c>
      <c r="I118" s="43">
        <v>10</v>
      </c>
      <c r="J118" s="43" t="s">
        <v>501</v>
      </c>
      <c r="K118" s="43">
        <v>6</v>
      </c>
      <c r="L118" s="58">
        <v>436</v>
      </c>
      <c r="M118" s="58">
        <v>447</v>
      </c>
      <c r="N118" s="23">
        <v>2182</v>
      </c>
      <c r="O118" s="23">
        <f>SUM(P118:X118)</f>
        <v>514</v>
      </c>
      <c r="P118" s="58">
        <v>50</v>
      </c>
      <c r="Q118" s="58">
        <v>27</v>
      </c>
      <c r="R118" s="58">
        <v>130</v>
      </c>
      <c r="S118" s="58">
        <v>0</v>
      </c>
      <c r="T118" s="58">
        <v>201</v>
      </c>
      <c r="U118" s="58">
        <v>16</v>
      </c>
      <c r="V118" s="58">
        <v>45</v>
      </c>
      <c r="W118" s="58">
        <v>34</v>
      </c>
      <c r="X118" s="58">
        <v>11</v>
      </c>
      <c r="Y118" s="54">
        <f>P118/$O118</f>
        <v>9.727626459143969E-2</v>
      </c>
      <c r="Z118" s="54">
        <f>Q118/$O118</f>
        <v>5.2529182879377433E-2</v>
      </c>
      <c r="AA118" s="54">
        <f>R118/$O118</f>
        <v>0.25291828793774318</v>
      </c>
      <c r="AB118" s="54">
        <f>S118/$O118</f>
        <v>0</v>
      </c>
      <c r="AC118" s="54">
        <f>T118/$O118</f>
        <v>0.39105058365758755</v>
      </c>
      <c r="AD118" s="54">
        <f>U118/$O118</f>
        <v>3.1128404669260701E-2</v>
      </c>
      <c r="AE118" s="54">
        <f>V118/$O118</f>
        <v>8.7548638132295714E-2</v>
      </c>
      <c r="AF118" s="54">
        <f>W118/$O118</f>
        <v>6.6147859922178989E-2</v>
      </c>
      <c r="AG118" s="54">
        <f>X118/$O118</f>
        <v>2.1400778210116732E-2</v>
      </c>
      <c r="AH118" s="55">
        <f>(O118/N118)/($O$501/$N$501)</f>
        <v>1.0025223667183472</v>
      </c>
      <c r="AI118" s="54">
        <f>Y118+Z118+AA118</f>
        <v>0.40272373540856032</v>
      </c>
      <c r="AJ118" s="54">
        <f>AB118+AC118+AE118+AG118</f>
        <v>0.49999999999999994</v>
      </c>
      <c r="AK118" s="54">
        <f>AD118</f>
        <v>3.1128404669260701E-2</v>
      </c>
      <c r="AL118" s="54">
        <f>AF118</f>
        <v>6.6147859922178989E-2</v>
      </c>
      <c r="AM118" s="55">
        <f>($AP$6*R118+$AP$7*P118+$AP$8*Q118+$AP$9*S118+$AP$10*T118+$AP$11*U118+$AP$12*V118+$AP$13*W118+$AP$14*X118)/N118</f>
        <v>0.49610449129239231</v>
      </c>
      <c r="AN118" s="54">
        <f>AM118/AM$501</f>
        <v>1.0139530400281047</v>
      </c>
      <c r="AV118" s="44"/>
    </row>
    <row r="119" spans="1:48" s="56" customFormat="1" ht="15" customHeight="1" x14ac:dyDescent="0.2">
      <c r="A119" s="43" t="s">
        <v>352</v>
      </c>
      <c r="B119" s="43"/>
      <c r="C119" s="43" t="s">
        <v>324</v>
      </c>
      <c r="D119" s="43">
        <v>4</v>
      </c>
      <c r="E119" s="43">
        <v>9</v>
      </c>
      <c r="F119" s="43" t="s">
        <v>417</v>
      </c>
      <c r="G119" s="43"/>
      <c r="H119" s="43" t="s">
        <v>330</v>
      </c>
      <c r="I119" s="43">
        <v>17</v>
      </c>
      <c r="J119" s="43" t="s">
        <v>503</v>
      </c>
      <c r="K119" s="43">
        <v>10</v>
      </c>
      <c r="L119" s="58">
        <v>228</v>
      </c>
      <c r="M119" s="58">
        <v>243</v>
      </c>
      <c r="N119" s="23">
        <v>1031</v>
      </c>
      <c r="O119" s="23">
        <f>SUM(P119:X119)</f>
        <v>260</v>
      </c>
      <c r="P119" s="58">
        <v>24</v>
      </c>
      <c r="Q119" s="58">
        <v>13</v>
      </c>
      <c r="R119" s="58">
        <v>85</v>
      </c>
      <c r="S119" s="58">
        <v>0</v>
      </c>
      <c r="T119" s="58">
        <v>55</v>
      </c>
      <c r="U119" s="58">
        <v>7</v>
      </c>
      <c r="V119" s="58">
        <v>47</v>
      </c>
      <c r="W119" s="58">
        <v>29</v>
      </c>
      <c r="X119" s="58">
        <v>0</v>
      </c>
      <c r="Y119" s="54">
        <f>P119/$O119</f>
        <v>9.2307692307692313E-2</v>
      </c>
      <c r="Z119" s="54">
        <f>Q119/$O119</f>
        <v>0.05</v>
      </c>
      <c r="AA119" s="54">
        <f>R119/$O119</f>
        <v>0.32692307692307693</v>
      </c>
      <c r="AB119" s="54">
        <f>S119/$O119</f>
        <v>0</v>
      </c>
      <c r="AC119" s="54">
        <f>T119/$O119</f>
        <v>0.21153846153846154</v>
      </c>
      <c r="AD119" s="54">
        <f>U119/$O119</f>
        <v>2.6923076923076925E-2</v>
      </c>
      <c r="AE119" s="54">
        <f>V119/$O119</f>
        <v>0.18076923076923077</v>
      </c>
      <c r="AF119" s="54">
        <f>W119/$O119</f>
        <v>0.11153846153846154</v>
      </c>
      <c r="AG119" s="54">
        <f>X119/$O119</f>
        <v>0</v>
      </c>
      <c r="AH119" s="55">
        <f>(O119/N119)/($O$501/$N$501)</f>
        <v>1.0732487235894521</v>
      </c>
      <c r="AI119" s="54">
        <f>Y119+Z119+AA119</f>
        <v>0.46923076923076923</v>
      </c>
      <c r="AJ119" s="54">
        <f>AB119+AC119+AE119+AG119</f>
        <v>0.3923076923076923</v>
      </c>
      <c r="AK119" s="54">
        <f>AD119</f>
        <v>2.6923076923076925E-2</v>
      </c>
      <c r="AL119" s="54">
        <f>AF119</f>
        <v>0.11153846153846154</v>
      </c>
      <c r="AM119" s="55">
        <f>($AP$6*R119+$AP$7*P119+$AP$8*Q119+$AP$9*S119+$AP$10*T119+$AP$11*U119+$AP$12*V119+$AP$13*W119+$AP$14*X119)/N119</f>
        <v>0.46168768186226966</v>
      </c>
      <c r="AN119" s="54">
        <f>AM119/AM$501</f>
        <v>0.94361094645255328</v>
      </c>
      <c r="AV119" s="44"/>
    </row>
    <row r="120" spans="1:48" s="56" customFormat="1" ht="15" customHeight="1" x14ac:dyDescent="0.2">
      <c r="A120" s="43" t="s">
        <v>333</v>
      </c>
      <c r="B120" s="43">
        <v>2</v>
      </c>
      <c r="C120" s="43" t="s">
        <v>322</v>
      </c>
      <c r="D120" s="43">
        <v>1</v>
      </c>
      <c r="E120" s="43">
        <v>4</v>
      </c>
      <c r="F120" s="43"/>
      <c r="G120" s="43"/>
      <c r="H120" s="43" t="s">
        <v>218</v>
      </c>
      <c r="I120" s="43">
        <v>6</v>
      </c>
      <c r="J120" s="43" t="s">
        <v>501</v>
      </c>
      <c r="K120" s="43">
        <v>6</v>
      </c>
      <c r="L120" s="58">
        <v>53</v>
      </c>
      <c r="M120" s="58">
        <v>53</v>
      </c>
      <c r="N120" s="23">
        <v>296</v>
      </c>
      <c r="O120" s="22">
        <f>SUM(P120:X120)</f>
        <v>79</v>
      </c>
      <c r="P120" s="58">
        <v>10</v>
      </c>
      <c r="Q120" s="58">
        <v>2</v>
      </c>
      <c r="R120" s="58">
        <v>46</v>
      </c>
      <c r="S120" s="58">
        <v>0</v>
      </c>
      <c r="T120" s="58">
        <v>13</v>
      </c>
      <c r="U120" s="58">
        <v>2</v>
      </c>
      <c r="V120" s="58">
        <v>0</v>
      </c>
      <c r="W120" s="58">
        <v>3</v>
      </c>
      <c r="X120" s="58">
        <v>3</v>
      </c>
      <c r="Y120" s="54">
        <f>P120/$O120</f>
        <v>0.12658227848101267</v>
      </c>
      <c r="Z120" s="54">
        <f>Q120/$O120</f>
        <v>2.5316455696202531E-2</v>
      </c>
      <c r="AA120" s="54">
        <f>R120/$O120</f>
        <v>0.58227848101265822</v>
      </c>
      <c r="AB120" s="54">
        <f>S120/$O120</f>
        <v>0</v>
      </c>
      <c r="AC120" s="54">
        <f>T120/$O120</f>
        <v>0.16455696202531644</v>
      </c>
      <c r="AD120" s="54">
        <f>U120/$O120</f>
        <v>2.5316455696202531E-2</v>
      </c>
      <c r="AE120" s="54">
        <f>V120/$O120</f>
        <v>0</v>
      </c>
      <c r="AF120" s="54">
        <f>W120/$O120</f>
        <v>3.7974683544303799E-2</v>
      </c>
      <c r="AG120" s="54">
        <f>X120/$O120</f>
        <v>3.7974683544303799E-2</v>
      </c>
      <c r="AH120" s="55">
        <f>(O120/N120)/($O$501/$N$501)</f>
        <v>1.1358502506189876</v>
      </c>
      <c r="AI120" s="54">
        <f>Y120+Z120+AA120</f>
        <v>0.73417721518987344</v>
      </c>
      <c r="AJ120" s="54">
        <f>AB120+AC120+AE120+AG120</f>
        <v>0.20253164556962025</v>
      </c>
      <c r="AK120" s="54">
        <f>AD120</f>
        <v>2.5316455696202531E-2</v>
      </c>
      <c r="AL120" s="54">
        <f>AF120</f>
        <v>3.7974683544303799E-2</v>
      </c>
      <c r="AM120" s="55">
        <f>($AP$6*R120+$AP$7*P120+$AP$8*Q120+$AP$9*S120+$AP$10*T120+$AP$11*U120+$AP$12*V120+$AP$13*W120+$AP$14*X120)/N120</f>
        <v>0.45945945945945948</v>
      </c>
      <c r="AN120" s="54">
        <f>AM120/AM$501</f>
        <v>0.9390568395681298</v>
      </c>
      <c r="AV120" s="44"/>
    </row>
    <row r="121" spans="1:48" s="56" customFormat="1" ht="15" customHeight="1" x14ac:dyDescent="0.2">
      <c r="A121" s="43" t="s">
        <v>552</v>
      </c>
      <c r="B121" s="43"/>
      <c r="C121" s="43" t="s">
        <v>115</v>
      </c>
      <c r="D121" s="43">
        <v>32</v>
      </c>
      <c r="E121" s="43">
        <v>7</v>
      </c>
      <c r="F121" s="43"/>
      <c r="G121" s="43"/>
      <c r="H121" s="43" t="s">
        <v>105</v>
      </c>
      <c r="I121" s="43">
        <v>12</v>
      </c>
      <c r="J121" s="43" t="s">
        <v>110</v>
      </c>
      <c r="K121" s="43">
        <v>5</v>
      </c>
      <c r="L121" s="58">
        <v>98</v>
      </c>
      <c r="M121" s="58">
        <v>101</v>
      </c>
      <c r="N121" s="22">
        <v>460</v>
      </c>
      <c r="O121" s="23">
        <f>SUM(P121:X121)</f>
        <v>110</v>
      </c>
      <c r="P121" s="58">
        <v>9</v>
      </c>
      <c r="Q121" s="58">
        <v>8</v>
      </c>
      <c r="R121" s="58">
        <v>47</v>
      </c>
      <c r="S121" s="58">
        <v>0</v>
      </c>
      <c r="T121" s="58">
        <v>18</v>
      </c>
      <c r="U121" s="58">
        <v>3</v>
      </c>
      <c r="V121" s="58">
        <v>14</v>
      </c>
      <c r="W121" s="58">
        <v>11</v>
      </c>
      <c r="X121" s="58">
        <v>0</v>
      </c>
      <c r="Y121" s="54">
        <f>P121/$O121</f>
        <v>8.1818181818181818E-2</v>
      </c>
      <c r="Z121" s="54">
        <f>Q121/$O121</f>
        <v>7.2727272727272724E-2</v>
      </c>
      <c r="AA121" s="54">
        <f>R121/$O121</f>
        <v>0.42727272727272725</v>
      </c>
      <c r="AB121" s="54">
        <f>S121/$O121</f>
        <v>0</v>
      </c>
      <c r="AC121" s="54">
        <f>T121/$O121</f>
        <v>0.16363636363636364</v>
      </c>
      <c r="AD121" s="54">
        <f>U121/$O121</f>
        <v>2.7272727272727271E-2</v>
      </c>
      <c r="AE121" s="54">
        <f>V121/$O121</f>
        <v>0.12727272727272726</v>
      </c>
      <c r="AF121" s="54">
        <f>W121/$O121</f>
        <v>0.1</v>
      </c>
      <c r="AG121" s="54">
        <f>X121/$O121</f>
        <v>0</v>
      </c>
      <c r="AH121" s="55">
        <f>(O121/N121)/($O$501/$N$501)</f>
        <v>1.0177018205876234</v>
      </c>
      <c r="AI121" s="54">
        <f>Y121+Z121+AA121</f>
        <v>0.58181818181818179</v>
      </c>
      <c r="AJ121" s="54">
        <f>AB121+AC121+AE121+AG121</f>
        <v>0.29090909090909089</v>
      </c>
      <c r="AK121" s="54">
        <f>AD121</f>
        <v>2.7272727272727271E-2</v>
      </c>
      <c r="AL121" s="54">
        <f>AF121</f>
        <v>0.1</v>
      </c>
      <c r="AM121" s="55">
        <f>($AP$6*R121+$AP$7*P121+$AP$8*Q121+$AP$9*S121+$AP$10*T121+$AP$11*U121+$AP$12*V121+$AP$13*W121+$AP$14*X121)/N121</f>
        <v>0.41521739130434782</v>
      </c>
      <c r="AN121" s="54">
        <f>AM121/AM$501</f>
        <v>0.84863359146137762</v>
      </c>
      <c r="AV121" s="44"/>
    </row>
    <row r="122" spans="1:48" s="56" customFormat="1" ht="15" customHeight="1" x14ac:dyDescent="0.2">
      <c r="A122" s="43" t="s">
        <v>334</v>
      </c>
      <c r="B122" s="43">
        <v>4</v>
      </c>
      <c r="C122" s="43" t="s">
        <v>322</v>
      </c>
      <c r="D122" s="43">
        <v>1</v>
      </c>
      <c r="E122" s="43">
        <v>3</v>
      </c>
      <c r="F122" s="43"/>
      <c r="G122" s="43"/>
      <c r="H122" s="43" t="s">
        <v>335</v>
      </c>
      <c r="I122" s="43">
        <v>10</v>
      </c>
      <c r="J122" s="43" t="s">
        <v>501</v>
      </c>
      <c r="K122" s="43">
        <v>6</v>
      </c>
      <c r="L122" s="58">
        <v>25</v>
      </c>
      <c r="M122" s="58">
        <v>25</v>
      </c>
      <c r="N122" s="23">
        <v>142</v>
      </c>
      <c r="O122" s="22">
        <f>SUM(P122:X122)</f>
        <v>38</v>
      </c>
      <c r="P122" s="58">
        <v>2</v>
      </c>
      <c r="Q122" s="58">
        <v>2</v>
      </c>
      <c r="R122" s="58">
        <v>24</v>
      </c>
      <c r="S122" s="58">
        <v>0</v>
      </c>
      <c r="T122" s="58">
        <v>8</v>
      </c>
      <c r="U122" s="58">
        <v>0</v>
      </c>
      <c r="V122" s="58">
        <v>0</v>
      </c>
      <c r="W122" s="58">
        <v>2</v>
      </c>
      <c r="X122" s="58">
        <v>0</v>
      </c>
      <c r="Y122" s="54">
        <f>P122/$O122</f>
        <v>5.2631578947368418E-2</v>
      </c>
      <c r="Z122" s="54">
        <f>Q122/$O122</f>
        <v>5.2631578947368418E-2</v>
      </c>
      <c r="AA122" s="54">
        <f>R122/$O122</f>
        <v>0.63157894736842102</v>
      </c>
      <c r="AB122" s="54">
        <f>S122/$O122</f>
        <v>0</v>
      </c>
      <c r="AC122" s="54">
        <f>T122/$O122</f>
        <v>0.21052631578947367</v>
      </c>
      <c r="AD122" s="54">
        <f>U122/$O122</f>
        <v>0</v>
      </c>
      <c r="AE122" s="54">
        <f>V122/$O122</f>
        <v>0</v>
      </c>
      <c r="AF122" s="54">
        <f>W122/$O122</f>
        <v>5.2631578947368418E-2</v>
      </c>
      <c r="AG122" s="54">
        <f>X122/$O122</f>
        <v>0</v>
      </c>
      <c r="AH122" s="55">
        <f>(O122/N122)/($O$501/$N$501)</f>
        <v>1.138887824831732</v>
      </c>
      <c r="AI122" s="54">
        <f>Y122+Z122+AA122</f>
        <v>0.73684210526315785</v>
      </c>
      <c r="AJ122" s="54">
        <f>AB122+AC122+AE122+AG122</f>
        <v>0.21052631578947367</v>
      </c>
      <c r="AK122" s="54">
        <f>AD122</f>
        <v>0</v>
      </c>
      <c r="AL122" s="54">
        <f>AF122</f>
        <v>5.2631578947368418E-2</v>
      </c>
      <c r="AM122" s="55">
        <f>($AP$6*R122+$AP$7*P122+$AP$8*Q122+$AP$9*S122+$AP$10*T122+$AP$11*U122+$AP$12*V122+$AP$13*W122+$AP$14*X122)/N122</f>
        <v>0.39436619718309857</v>
      </c>
      <c r="AN122" s="54">
        <f>AM122/AM$501</f>
        <v>0.80601730388780646</v>
      </c>
      <c r="AV122" s="44"/>
    </row>
    <row r="123" spans="1:48" s="56" customFormat="1" ht="15" customHeight="1" x14ac:dyDescent="0.2">
      <c r="A123" s="43" t="s">
        <v>571</v>
      </c>
      <c r="B123" s="43"/>
      <c r="C123" s="43" t="s">
        <v>114</v>
      </c>
      <c r="D123" s="43">
        <v>23</v>
      </c>
      <c r="E123" s="43">
        <v>6</v>
      </c>
      <c r="F123" s="43"/>
      <c r="G123" s="43" t="s">
        <v>448</v>
      </c>
      <c r="H123" s="43" t="s">
        <v>426</v>
      </c>
      <c r="I123" s="43">
        <v>21</v>
      </c>
      <c r="J123" s="43" t="s">
        <v>470</v>
      </c>
      <c r="K123" s="43">
        <v>2</v>
      </c>
      <c r="L123" s="58">
        <v>44</v>
      </c>
      <c r="M123" s="58">
        <v>46</v>
      </c>
      <c r="N123" s="58">
        <v>229</v>
      </c>
      <c r="O123" s="23">
        <f>SUM(P123:X123)</f>
        <v>58</v>
      </c>
      <c r="P123" s="58">
        <v>4</v>
      </c>
      <c r="Q123" s="58">
        <v>5</v>
      </c>
      <c r="R123" s="58">
        <v>29</v>
      </c>
      <c r="S123" s="58">
        <v>0</v>
      </c>
      <c r="T123" s="58">
        <v>4</v>
      </c>
      <c r="U123" s="58">
        <v>13</v>
      </c>
      <c r="V123" s="58">
        <v>0</v>
      </c>
      <c r="W123" s="58">
        <v>0</v>
      </c>
      <c r="X123" s="58">
        <v>3</v>
      </c>
      <c r="Y123" s="54">
        <f>P123/$O123</f>
        <v>6.8965517241379309E-2</v>
      </c>
      <c r="Z123" s="54">
        <f>Q123/$O123</f>
        <v>8.6206896551724144E-2</v>
      </c>
      <c r="AA123" s="54">
        <f>R123/$O123</f>
        <v>0.5</v>
      </c>
      <c r="AB123" s="54">
        <f>S123/$O123</f>
        <v>0</v>
      </c>
      <c r="AC123" s="54">
        <f>T123/$O123</f>
        <v>6.8965517241379309E-2</v>
      </c>
      <c r="AD123" s="54">
        <f>U123/$O123</f>
        <v>0.22413793103448276</v>
      </c>
      <c r="AE123" s="54">
        <f>V123/$O123</f>
        <v>0</v>
      </c>
      <c r="AF123" s="54">
        <f>W123/$O123</f>
        <v>0</v>
      </c>
      <c r="AG123" s="54">
        <f>X123/$O123</f>
        <v>5.1724137931034482E-2</v>
      </c>
      <c r="AH123" s="55">
        <f>(O123/N123)/($O$501/$N$501)</f>
        <v>1.077899347887169</v>
      </c>
      <c r="AI123" s="54">
        <f>Y123+Z123+AA123</f>
        <v>0.65517241379310343</v>
      </c>
      <c r="AJ123" s="54">
        <f>AB123+AC123+AE123+AG123</f>
        <v>0.12068965517241378</v>
      </c>
      <c r="AK123" s="54">
        <f>AD123</f>
        <v>0.22413793103448276</v>
      </c>
      <c r="AL123" s="54">
        <f>AF123</f>
        <v>0</v>
      </c>
      <c r="AM123" s="55">
        <f>($AP$6*R123+$AP$7*P123+$AP$8*Q123+$AP$9*S123+$AP$10*T123+$AP$11*U123+$AP$12*V123+$AP$13*W123+$AP$14*X123)/N123</f>
        <v>0.74017467248908297</v>
      </c>
      <c r="AN123" s="54">
        <f>AM123/AM$501</f>
        <v>1.5127908988830017</v>
      </c>
      <c r="AV123" s="44"/>
    </row>
    <row r="124" spans="1:48" s="56" customFormat="1" ht="15" customHeight="1" x14ac:dyDescent="0.2">
      <c r="A124" s="43" t="s">
        <v>18</v>
      </c>
      <c r="B124" s="43"/>
      <c r="C124" s="43" t="s">
        <v>116</v>
      </c>
      <c r="D124" s="43">
        <v>3</v>
      </c>
      <c r="E124" s="43">
        <v>13</v>
      </c>
      <c r="F124" s="43"/>
      <c r="G124" s="43"/>
      <c r="H124" s="43" t="s">
        <v>137</v>
      </c>
      <c r="I124" s="43">
        <v>9</v>
      </c>
      <c r="J124" s="43" t="s">
        <v>502</v>
      </c>
      <c r="K124" s="43">
        <v>9</v>
      </c>
      <c r="L124" s="58">
        <v>55</v>
      </c>
      <c r="M124" s="58">
        <v>55</v>
      </c>
      <c r="N124" s="23">
        <v>290</v>
      </c>
      <c r="O124" s="22">
        <f>SUM(P124:X124)</f>
        <v>74</v>
      </c>
      <c r="P124" s="58">
        <v>23</v>
      </c>
      <c r="Q124" s="58">
        <v>0</v>
      </c>
      <c r="R124" s="58">
        <v>41</v>
      </c>
      <c r="S124" s="58">
        <v>0</v>
      </c>
      <c r="T124" s="58">
        <v>10</v>
      </c>
      <c r="U124" s="58">
        <v>0</v>
      </c>
      <c r="V124" s="58">
        <v>0</v>
      </c>
      <c r="W124" s="58">
        <v>0</v>
      </c>
      <c r="X124" s="58">
        <v>0</v>
      </c>
      <c r="Y124" s="54">
        <f>P124/$O124</f>
        <v>0.3108108108108108</v>
      </c>
      <c r="Z124" s="54">
        <f>Q124/$O124</f>
        <v>0</v>
      </c>
      <c r="AA124" s="54">
        <f>R124/$O124</f>
        <v>0.55405405405405406</v>
      </c>
      <c r="AB124" s="54">
        <f>S124/$O124</f>
        <v>0</v>
      </c>
      <c r="AC124" s="54">
        <f>T124/$O124</f>
        <v>0.13513513513513514</v>
      </c>
      <c r="AD124" s="54">
        <f>U124/$O124</f>
        <v>0</v>
      </c>
      <c r="AE124" s="54">
        <f>V124/$O124</f>
        <v>0</v>
      </c>
      <c r="AF124" s="54">
        <f>W124/$O124</f>
        <v>0</v>
      </c>
      <c r="AG124" s="54">
        <f>X124/$O124</f>
        <v>0</v>
      </c>
      <c r="AH124" s="55">
        <f>(O124/N124)/($O$501/$N$501)</f>
        <v>1.0859739803386428</v>
      </c>
      <c r="AI124" s="54">
        <f>Y124+Z124+AA124</f>
        <v>0.86486486486486491</v>
      </c>
      <c r="AJ124" s="54">
        <f>AB124+AC124+AE124+AG124</f>
        <v>0.13513513513513514</v>
      </c>
      <c r="AK124" s="54">
        <f>AD124</f>
        <v>0</v>
      </c>
      <c r="AL124" s="54">
        <f>AF124</f>
        <v>0</v>
      </c>
      <c r="AM124" s="55">
        <f>($AP$6*R124+$AP$7*P124+$AP$8*Q124+$AP$9*S124+$AP$10*T124+$AP$11*U124+$AP$12*V124+$AP$13*W124+$AP$14*X124)/N124</f>
        <v>0.46551724137931033</v>
      </c>
      <c r="AN124" s="54">
        <f>AM124/AM$501</f>
        <v>0.95143791351781093</v>
      </c>
      <c r="AV124" s="44"/>
    </row>
    <row r="125" spans="1:48" s="56" customFormat="1" ht="15" customHeight="1" x14ac:dyDescent="0.2">
      <c r="A125" s="43" t="s">
        <v>185</v>
      </c>
      <c r="B125" s="43"/>
      <c r="C125" s="43" t="s">
        <v>80</v>
      </c>
      <c r="D125" s="43">
        <v>11</v>
      </c>
      <c r="E125" s="43">
        <v>3</v>
      </c>
      <c r="F125" s="43"/>
      <c r="G125" s="43" t="s">
        <v>586</v>
      </c>
      <c r="H125" s="43" t="s">
        <v>329</v>
      </c>
      <c r="I125" s="43">
        <v>15</v>
      </c>
      <c r="J125" s="43" t="s">
        <v>507</v>
      </c>
      <c r="K125" s="43">
        <v>4</v>
      </c>
      <c r="L125" s="58">
        <v>188</v>
      </c>
      <c r="M125" s="58">
        <v>202</v>
      </c>
      <c r="N125" s="23">
        <v>1056</v>
      </c>
      <c r="O125" s="23">
        <f>SUM(P125:X125)</f>
        <v>271</v>
      </c>
      <c r="P125" s="58">
        <v>19</v>
      </c>
      <c r="Q125" s="58">
        <v>19</v>
      </c>
      <c r="R125" s="58">
        <v>142</v>
      </c>
      <c r="S125" s="58">
        <v>0</v>
      </c>
      <c r="T125" s="58">
        <v>74</v>
      </c>
      <c r="U125" s="58">
        <v>4</v>
      </c>
      <c r="V125" s="58">
        <v>7</v>
      </c>
      <c r="W125" s="58">
        <v>6</v>
      </c>
      <c r="X125" s="58">
        <v>0</v>
      </c>
      <c r="Y125" s="54">
        <f>P125/$O125</f>
        <v>7.0110701107011064E-2</v>
      </c>
      <c r="Z125" s="54">
        <f>Q125/$O125</f>
        <v>7.0110701107011064E-2</v>
      </c>
      <c r="AA125" s="54">
        <f>R125/$O125</f>
        <v>0.52398523985239853</v>
      </c>
      <c r="AB125" s="54">
        <f>S125/$O125</f>
        <v>0</v>
      </c>
      <c r="AC125" s="54">
        <f>T125/$O125</f>
        <v>0.27306273062730629</v>
      </c>
      <c r="AD125" s="54">
        <f>U125/$O125</f>
        <v>1.4760147601476014E-2</v>
      </c>
      <c r="AE125" s="54">
        <f>V125/$O125</f>
        <v>2.5830258302583026E-2</v>
      </c>
      <c r="AF125" s="54">
        <f>W125/$O125</f>
        <v>2.2140221402214021E-2</v>
      </c>
      <c r="AG125" s="54">
        <f>X125/$O125</f>
        <v>0</v>
      </c>
      <c r="AH125" s="55">
        <f>(O125/N125)/($O$501/$N$501)</f>
        <v>1.0921720812194657</v>
      </c>
      <c r="AI125" s="54">
        <f>Y125+Z125+AA125</f>
        <v>0.66420664206642066</v>
      </c>
      <c r="AJ125" s="54">
        <f>AB125+AC125+AE125+AG125</f>
        <v>0.2988929889298893</v>
      </c>
      <c r="AK125" s="54">
        <f>AD125</f>
        <v>1.4760147601476014E-2</v>
      </c>
      <c r="AL125" s="54">
        <f>AF125</f>
        <v>2.2140221402214021E-2</v>
      </c>
      <c r="AM125" s="55">
        <f>($AP$6*R125+$AP$7*P125+$AP$8*Q125+$AP$9*S125+$AP$10*T125+$AP$11*U125+$AP$12*V125+$AP$13*W125+$AP$14*X125)/N125</f>
        <v>0.44554924242424243</v>
      </c>
      <c r="AN125" s="54">
        <f>AM125/AM$501</f>
        <v>0.91062672636039366</v>
      </c>
      <c r="AV125" s="44"/>
    </row>
    <row r="126" spans="1:48" s="56" customFormat="1" ht="15" customHeight="1" x14ac:dyDescent="0.2">
      <c r="A126" s="43" t="s">
        <v>77</v>
      </c>
      <c r="B126" s="43"/>
      <c r="C126" s="43" t="s">
        <v>111</v>
      </c>
      <c r="D126" s="43">
        <v>8</v>
      </c>
      <c r="E126" s="43">
        <v>6</v>
      </c>
      <c r="F126" s="43"/>
      <c r="G126" s="43"/>
      <c r="H126" s="43" t="s">
        <v>25</v>
      </c>
      <c r="I126" s="43">
        <v>24</v>
      </c>
      <c r="J126" s="43" t="s">
        <v>507</v>
      </c>
      <c r="K126" s="43">
        <v>4</v>
      </c>
      <c r="L126" s="58">
        <v>105</v>
      </c>
      <c r="M126" s="58">
        <v>117</v>
      </c>
      <c r="N126" s="25">
        <v>567</v>
      </c>
      <c r="O126" s="23">
        <f>SUM(P126:X126)</f>
        <v>137</v>
      </c>
      <c r="P126" s="58">
        <v>18</v>
      </c>
      <c r="Q126" s="58">
        <v>5</v>
      </c>
      <c r="R126" s="58">
        <v>71</v>
      </c>
      <c r="S126" s="58">
        <v>4</v>
      </c>
      <c r="T126" s="58">
        <v>37</v>
      </c>
      <c r="U126" s="58">
        <v>1</v>
      </c>
      <c r="V126" s="58">
        <v>0</v>
      </c>
      <c r="W126" s="58">
        <v>0</v>
      </c>
      <c r="X126" s="58">
        <v>1</v>
      </c>
      <c r="Y126" s="54">
        <f>P126/$O126</f>
        <v>0.13138686131386862</v>
      </c>
      <c r="Z126" s="54">
        <f>Q126/$O126</f>
        <v>3.6496350364963501E-2</v>
      </c>
      <c r="AA126" s="54">
        <f>R126/$O126</f>
        <v>0.51824817518248179</v>
      </c>
      <c r="AB126" s="54">
        <f>S126/$O126</f>
        <v>2.9197080291970802E-2</v>
      </c>
      <c r="AC126" s="54">
        <f>T126/$O126</f>
        <v>0.27007299270072993</v>
      </c>
      <c r="AD126" s="54">
        <f>U126/$O126</f>
        <v>7.2992700729927005E-3</v>
      </c>
      <c r="AE126" s="54">
        <f>V126/$O126</f>
        <v>0</v>
      </c>
      <c r="AF126" s="54">
        <f>W126/$O126</f>
        <v>0</v>
      </c>
      <c r="AG126" s="54">
        <f>X126/$O126</f>
        <v>7.2992700729927005E-3</v>
      </c>
      <c r="AH126" s="55">
        <f>(O126/N126)/($O$501/$N$501)</f>
        <v>1.0283079803340072</v>
      </c>
      <c r="AI126" s="54">
        <f>Y126+Z126+AA126</f>
        <v>0.68613138686131392</v>
      </c>
      <c r="AJ126" s="54">
        <f>AB126+AC126+AE126+AG126</f>
        <v>0.30656934306569344</v>
      </c>
      <c r="AK126" s="54">
        <f>AD126</f>
        <v>7.2992700729927005E-3</v>
      </c>
      <c r="AL126" s="54">
        <f>AF126</f>
        <v>0</v>
      </c>
      <c r="AM126" s="55">
        <f>($AP$6*R126+$AP$7*P126+$AP$8*Q126+$AP$9*S126+$AP$10*T126+$AP$11*U126+$AP$12*V126+$AP$13*W126+$AP$14*X126)/N126</f>
        <v>0.42857142857142855</v>
      </c>
      <c r="AN126" s="54">
        <f>AM126/AM$501</f>
        <v>0.87592696800052428</v>
      </c>
      <c r="AV126" s="44"/>
    </row>
    <row r="127" spans="1:48" s="56" customFormat="1" ht="15" customHeight="1" x14ac:dyDescent="0.2">
      <c r="A127" s="43" t="s">
        <v>223</v>
      </c>
      <c r="B127" s="43"/>
      <c r="C127" s="43" t="s">
        <v>120</v>
      </c>
      <c r="D127" s="43">
        <v>19</v>
      </c>
      <c r="E127" s="43">
        <v>5</v>
      </c>
      <c r="F127" s="43"/>
      <c r="G127" s="43"/>
      <c r="H127" s="43" t="s">
        <v>125</v>
      </c>
      <c r="I127" s="43">
        <v>20</v>
      </c>
      <c r="J127" s="43" t="s">
        <v>505</v>
      </c>
      <c r="K127" s="43">
        <v>8</v>
      </c>
      <c r="L127" s="58">
        <v>57</v>
      </c>
      <c r="M127" s="58">
        <v>64</v>
      </c>
      <c r="N127" s="23">
        <v>314</v>
      </c>
      <c r="O127" s="23">
        <f>SUM(P127:X127)</f>
        <v>76</v>
      </c>
      <c r="P127" s="58">
        <v>5</v>
      </c>
      <c r="Q127" s="58">
        <v>10</v>
      </c>
      <c r="R127" s="58">
        <v>30</v>
      </c>
      <c r="S127" s="58">
        <v>0</v>
      </c>
      <c r="T127" s="58">
        <v>7</v>
      </c>
      <c r="U127" s="58">
        <v>0</v>
      </c>
      <c r="V127" s="58">
        <v>21</v>
      </c>
      <c r="W127" s="58">
        <v>3</v>
      </c>
      <c r="X127" s="58">
        <v>0</v>
      </c>
      <c r="Y127" s="54">
        <f>P127/$O127</f>
        <v>6.5789473684210523E-2</v>
      </c>
      <c r="Z127" s="54">
        <f>Q127/$O127</f>
        <v>0.13157894736842105</v>
      </c>
      <c r="AA127" s="54">
        <f>R127/$O127</f>
        <v>0.39473684210526316</v>
      </c>
      <c r="AB127" s="54">
        <f>S127/$O127</f>
        <v>0</v>
      </c>
      <c r="AC127" s="54">
        <f>T127/$O127</f>
        <v>9.2105263157894732E-2</v>
      </c>
      <c r="AD127" s="54">
        <f>U127/$O127</f>
        <v>0</v>
      </c>
      <c r="AE127" s="54">
        <f>V127/$O127</f>
        <v>0.27631578947368424</v>
      </c>
      <c r="AF127" s="54">
        <f>W127/$O127</f>
        <v>3.9473684210526314E-2</v>
      </c>
      <c r="AG127" s="54">
        <f>X127/$O127</f>
        <v>0</v>
      </c>
      <c r="AH127" s="55">
        <f>(O127/N127)/($O$501/$N$501)</f>
        <v>1.0300768861535412</v>
      </c>
      <c r="AI127" s="54">
        <f>Y127+Z127+AA127</f>
        <v>0.59210526315789469</v>
      </c>
      <c r="AJ127" s="54">
        <f>AB127+AC127+AE127+AG127</f>
        <v>0.36842105263157898</v>
      </c>
      <c r="AK127" s="54">
        <f>AD127</f>
        <v>0</v>
      </c>
      <c r="AL127" s="54">
        <f>AF127</f>
        <v>3.9473684210526314E-2</v>
      </c>
      <c r="AM127" s="55">
        <f>($AP$6*R127+$AP$7*P127+$AP$8*Q127+$AP$9*S127+$AP$10*T127+$AP$11*U127+$AP$12*V127+$AP$13*W127+$AP$14*X127)/N127</f>
        <v>0.37261146496815284</v>
      </c>
      <c r="AN127" s="54">
        <f>AM127/AM$501</f>
        <v>0.76155433842083797</v>
      </c>
      <c r="AV127" s="44"/>
    </row>
    <row r="128" spans="1:48" s="56" customFormat="1" ht="15" customHeight="1" x14ac:dyDescent="0.2">
      <c r="A128" s="43" t="s">
        <v>159</v>
      </c>
      <c r="B128" s="43">
        <v>4</v>
      </c>
      <c r="C128" s="43" t="s">
        <v>106</v>
      </c>
      <c r="D128" s="43">
        <v>9</v>
      </c>
      <c r="E128" s="43">
        <v>3</v>
      </c>
      <c r="F128" s="43"/>
      <c r="G128" s="43"/>
      <c r="H128" s="43" t="s">
        <v>335</v>
      </c>
      <c r="I128" s="43">
        <v>10</v>
      </c>
      <c r="J128" s="43" t="s">
        <v>501</v>
      </c>
      <c r="K128" s="43">
        <v>6</v>
      </c>
      <c r="L128" s="58">
        <v>47</v>
      </c>
      <c r="M128" s="58">
        <v>47</v>
      </c>
      <c r="N128" s="23">
        <v>240</v>
      </c>
      <c r="O128" s="23">
        <f>SUM(P128:X128)</f>
        <v>69</v>
      </c>
      <c r="P128" s="58">
        <v>22</v>
      </c>
      <c r="Q128" s="58">
        <v>0</v>
      </c>
      <c r="R128" s="58">
        <v>42</v>
      </c>
      <c r="S128" s="58">
        <v>0</v>
      </c>
      <c r="T128" s="58">
        <v>4</v>
      </c>
      <c r="U128" s="58">
        <v>1</v>
      </c>
      <c r="V128" s="58">
        <v>0</v>
      </c>
      <c r="W128" s="58">
        <v>0</v>
      </c>
      <c r="X128" s="58">
        <v>0</v>
      </c>
      <c r="Y128" s="54">
        <f>P128/$O128</f>
        <v>0.3188405797101449</v>
      </c>
      <c r="Z128" s="54">
        <f>Q128/$O128</f>
        <v>0</v>
      </c>
      <c r="AA128" s="54">
        <f>R128/$O128</f>
        <v>0.60869565217391308</v>
      </c>
      <c r="AB128" s="54">
        <f>S128/$O128</f>
        <v>0</v>
      </c>
      <c r="AC128" s="54">
        <f>T128/$O128</f>
        <v>5.7971014492753624E-2</v>
      </c>
      <c r="AD128" s="54">
        <f>U128/$O128</f>
        <v>1.4492753623188406E-2</v>
      </c>
      <c r="AE128" s="54">
        <f>V128/$O128</f>
        <v>0</v>
      </c>
      <c r="AF128" s="54">
        <f>W128/$O128</f>
        <v>0</v>
      </c>
      <c r="AG128" s="54">
        <f>X128/$O128</f>
        <v>0</v>
      </c>
      <c r="AH128" s="55">
        <f>(O128/N128)/($O$501/$N$501)</f>
        <v>1.2235551433883016</v>
      </c>
      <c r="AI128" s="54">
        <f>Y128+Z128+AA128</f>
        <v>0.92753623188405798</v>
      </c>
      <c r="AJ128" s="54">
        <f>AB128+AC128+AE128+AG128</f>
        <v>5.7971014492753624E-2</v>
      </c>
      <c r="AK128" s="54">
        <f>AD128</f>
        <v>1.4492753623188406E-2</v>
      </c>
      <c r="AL128" s="54">
        <f>AF128</f>
        <v>0</v>
      </c>
      <c r="AM128" s="55">
        <f>($AP$6*R128+$AP$7*P128+$AP$8*Q128+$AP$9*S128+$AP$10*T128+$AP$11*U128+$AP$12*V128+$AP$13*W128+$AP$14*X128)/N128</f>
        <v>0.52500000000000002</v>
      </c>
      <c r="AN128" s="54">
        <f>AM128/AM$501</f>
        <v>1.0730105358006423</v>
      </c>
      <c r="AV128" s="44"/>
    </row>
    <row r="129" spans="1:48" s="56" customFormat="1" ht="15" customHeight="1" x14ac:dyDescent="0.2">
      <c r="A129" s="43" t="s">
        <v>393</v>
      </c>
      <c r="B129" s="43"/>
      <c r="C129" s="43" t="s">
        <v>330</v>
      </c>
      <c r="D129" s="43">
        <v>25</v>
      </c>
      <c r="E129" s="43">
        <v>5</v>
      </c>
      <c r="F129" s="43"/>
      <c r="G129" s="43"/>
      <c r="H129" s="43" t="s">
        <v>330</v>
      </c>
      <c r="I129" s="43">
        <v>17</v>
      </c>
      <c r="J129" s="43" t="s">
        <v>503</v>
      </c>
      <c r="K129" s="43">
        <v>10</v>
      </c>
      <c r="L129" s="58">
        <v>31</v>
      </c>
      <c r="M129" s="58">
        <v>34</v>
      </c>
      <c r="N129" s="23">
        <v>187</v>
      </c>
      <c r="O129" s="23">
        <f>SUM(P129:X129)</f>
        <v>54</v>
      </c>
      <c r="P129" s="58">
        <v>13</v>
      </c>
      <c r="Q129" s="58">
        <v>0</v>
      </c>
      <c r="R129" s="58">
        <v>31</v>
      </c>
      <c r="S129" s="58">
        <v>0</v>
      </c>
      <c r="T129" s="58">
        <v>6</v>
      </c>
      <c r="U129" s="58">
        <v>4</v>
      </c>
      <c r="V129" s="58">
        <v>0</v>
      </c>
      <c r="W129" s="58">
        <v>0</v>
      </c>
      <c r="X129" s="58">
        <v>0</v>
      </c>
      <c r="Y129" s="54">
        <f>P129/$O129</f>
        <v>0.24074074074074073</v>
      </c>
      <c r="Z129" s="54">
        <f>Q129/$O129</f>
        <v>0</v>
      </c>
      <c r="AA129" s="54">
        <f>R129/$O129</f>
        <v>0.57407407407407407</v>
      </c>
      <c r="AB129" s="54">
        <f>S129/$O129</f>
        <v>0</v>
      </c>
      <c r="AC129" s="54">
        <f>T129/$O129</f>
        <v>0.1111111111111111</v>
      </c>
      <c r="AD129" s="54">
        <f>U129/$O129</f>
        <v>7.407407407407407E-2</v>
      </c>
      <c r="AE129" s="54">
        <f>V129/$O129</f>
        <v>0</v>
      </c>
      <c r="AF129" s="54">
        <f>W129/$O129</f>
        <v>0</v>
      </c>
      <c r="AG129" s="54">
        <f>X129/$O129</f>
        <v>0</v>
      </c>
      <c r="AH129" s="55">
        <f>(O129/N129)/($O$501/$N$501)</f>
        <v>1.2289602928243346</v>
      </c>
      <c r="AI129" s="54">
        <f>Y129+Z129+AA129</f>
        <v>0.81481481481481477</v>
      </c>
      <c r="AJ129" s="54">
        <f>AB129+AC129+AE129+AG129</f>
        <v>0.1111111111111111</v>
      </c>
      <c r="AK129" s="54">
        <f>AD129</f>
        <v>7.407407407407407E-2</v>
      </c>
      <c r="AL129" s="54">
        <f>AF129</f>
        <v>0</v>
      </c>
      <c r="AM129" s="55">
        <f>($AP$6*R129+$AP$7*P129+$AP$8*Q129+$AP$9*S129+$AP$10*T129+$AP$11*U129+$AP$12*V129+$AP$13*W129+$AP$14*X129)/N129</f>
        <v>0.62566844919786091</v>
      </c>
      <c r="AN129" s="54">
        <f>AM129/AM$501</f>
        <v>1.2787596912521024</v>
      </c>
      <c r="AV129" s="44"/>
    </row>
    <row r="130" spans="1:48" s="56" customFormat="1" ht="15" customHeight="1" x14ac:dyDescent="0.2">
      <c r="A130" s="43" t="s">
        <v>297</v>
      </c>
      <c r="B130" s="43"/>
      <c r="C130" s="43" t="s">
        <v>118</v>
      </c>
      <c r="D130" s="43">
        <v>31</v>
      </c>
      <c r="E130" s="43">
        <v>4</v>
      </c>
      <c r="F130" s="43"/>
      <c r="G130" s="43"/>
      <c r="H130" s="43" t="s">
        <v>331</v>
      </c>
      <c r="I130" s="43">
        <v>18</v>
      </c>
      <c r="J130" s="43" t="s">
        <v>503</v>
      </c>
      <c r="K130" s="43">
        <v>10</v>
      </c>
      <c r="L130" s="58">
        <v>7</v>
      </c>
      <c r="M130" s="58">
        <v>7</v>
      </c>
      <c r="N130" s="23">
        <v>43</v>
      </c>
      <c r="O130" s="23">
        <f>SUM(P130:X130)</f>
        <v>12</v>
      </c>
      <c r="P130" s="58">
        <v>3</v>
      </c>
      <c r="Q130" s="58">
        <v>0</v>
      </c>
      <c r="R130" s="58">
        <v>8</v>
      </c>
      <c r="S130" s="58">
        <v>0</v>
      </c>
      <c r="T130" s="58">
        <v>1</v>
      </c>
      <c r="U130" s="58">
        <v>0</v>
      </c>
      <c r="V130" s="58">
        <v>0</v>
      </c>
      <c r="W130" s="58">
        <v>0</v>
      </c>
      <c r="X130" s="58">
        <v>0</v>
      </c>
      <c r="Y130" s="54">
        <f>P130/$O130</f>
        <v>0.25</v>
      </c>
      <c r="Z130" s="54">
        <f>Q130/$O130</f>
        <v>0</v>
      </c>
      <c r="AA130" s="54">
        <f>R130/$O130</f>
        <v>0.66666666666666663</v>
      </c>
      <c r="AB130" s="54">
        <f>S130/$O130</f>
        <v>0</v>
      </c>
      <c r="AC130" s="54">
        <f>T130/$O130</f>
        <v>8.3333333333333329E-2</v>
      </c>
      <c r="AD130" s="54">
        <f>U130/$O130</f>
        <v>0</v>
      </c>
      <c r="AE130" s="54">
        <f>V130/$O130</f>
        <v>0</v>
      </c>
      <c r="AF130" s="54">
        <f>W130/$O130</f>
        <v>0</v>
      </c>
      <c r="AG130" s="54">
        <f>X130/$O130</f>
        <v>0</v>
      </c>
      <c r="AH130" s="55">
        <f>(O130/N130)/($O$501/$N$501)</f>
        <v>1.1876773889310108</v>
      </c>
      <c r="AI130" s="54">
        <f>Y130+Z130+AA130</f>
        <v>0.91666666666666663</v>
      </c>
      <c r="AJ130" s="54">
        <f>AB130+AC130+AE130+AG130</f>
        <v>8.3333333333333329E-2</v>
      </c>
      <c r="AK130" s="54">
        <f>AD130</f>
        <v>0</v>
      </c>
      <c r="AL130" s="54">
        <f>AF130</f>
        <v>0</v>
      </c>
      <c r="AM130" s="55">
        <f>($AP$6*R130+$AP$7*P130+$AP$8*Q130+$AP$9*S130+$AP$10*T130+$AP$11*U130+$AP$12*V130+$AP$13*W130+$AP$14*X130)/N130</f>
        <v>0.45348837209302323</v>
      </c>
      <c r="AN130" s="54">
        <f>AM130/AM$501</f>
        <v>0.92685295451218275</v>
      </c>
      <c r="AV130" s="44"/>
    </row>
    <row r="131" spans="1:48" s="56" customFormat="1" ht="15" customHeight="1" x14ac:dyDescent="0.2">
      <c r="A131" s="43" t="s">
        <v>536</v>
      </c>
      <c r="B131" s="43"/>
      <c r="C131" s="43" t="s">
        <v>16</v>
      </c>
      <c r="D131" s="43">
        <v>10</v>
      </c>
      <c r="E131" s="43">
        <v>2</v>
      </c>
      <c r="F131" s="43" t="s">
        <v>447</v>
      </c>
      <c r="G131" s="43"/>
      <c r="H131" s="43" t="s">
        <v>200</v>
      </c>
      <c r="I131" s="43">
        <v>3</v>
      </c>
      <c r="J131" s="43" t="s">
        <v>504</v>
      </c>
      <c r="K131" s="43">
        <v>7</v>
      </c>
      <c r="L131" s="58">
        <v>389</v>
      </c>
      <c r="M131" s="58">
        <v>394</v>
      </c>
      <c r="N131" s="23">
        <v>1858</v>
      </c>
      <c r="O131" s="23">
        <f>SUM(P131:X131)</f>
        <v>383</v>
      </c>
      <c r="P131" s="58">
        <v>2</v>
      </c>
      <c r="Q131" s="58">
        <v>2</v>
      </c>
      <c r="R131" s="58">
        <v>50</v>
      </c>
      <c r="S131" s="58">
        <v>1</v>
      </c>
      <c r="T131" s="58">
        <v>234</v>
      </c>
      <c r="U131" s="58">
        <v>22</v>
      </c>
      <c r="V131" s="58">
        <v>48</v>
      </c>
      <c r="W131" s="58">
        <v>17</v>
      </c>
      <c r="X131" s="58">
        <v>7</v>
      </c>
      <c r="Y131" s="54">
        <f>P131/$O131</f>
        <v>5.2219321148825066E-3</v>
      </c>
      <c r="Z131" s="54">
        <f>Q131/$O131</f>
        <v>5.2219321148825066E-3</v>
      </c>
      <c r="AA131" s="54">
        <f>R131/$O131</f>
        <v>0.13054830287206268</v>
      </c>
      <c r="AB131" s="54">
        <f>S131/$O131</f>
        <v>2.6109660574412533E-3</v>
      </c>
      <c r="AC131" s="54">
        <f>T131/$O131</f>
        <v>0.61096605744125332</v>
      </c>
      <c r="AD131" s="54">
        <f>U131/$O131</f>
        <v>5.7441253263707574E-2</v>
      </c>
      <c r="AE131" s="54">
        <f>V131/$O131</f>
        <v>0.12532637075718014</v>
      </c>
      <c r="AF131" s="54">
        <f>W131/$O131</f>
        <v>4.4386422976501305E-2</v>
      </c>
      <c r="AG131" s="54">
        <f>X131/$O131</f>
        <v>1.8276762402088774E-2</v>
      </c>
      <c r="AH131" s="55">
        <f>(O131/N131)/($O$501/$N$501)</f>
        <v>0.8772810781442778</v>
      </c>
      <c r="AI131" s="54">
        <f>Y131+Z131+AA131</f>
        <v>0.14099216710182769</v>
      </c>
      <c r="AJ131" s="54">
        <f>AB131+AC131+AE131+AG131</f>
        <v>0.75718015665796345</v>
      </c>
      <c r="AK131" s="54">
        <f>AD131</f>
        <v>5.7441253263707574E-2</v>
      </c>
      <c r="AL131" s="54">
        <f>AF131</f>
        <v>4.4386422976501305E-2</v>
      </c>
      <c r="AM131" s="55">
        <f>($AP$6*R131+$AP$7*P131+$AP$8*Q131+$AP$9*S131+$AP$10*T131+$AP$11*U131+$AP$12*V131+$AP$13*W131+$AP$14*X131)/N131</f>
        <v>0.49623250807319697</v>
      </c>
      <c r="AN131" s="54">
        <f>AM131/AM$501</f>
        <v>1.014214684512986</v>
      </c>
      <c r="AV131" s="44"/>
    </row>
    <row r="132" spans="1:48" s="56" customFormat="1" ht="15" customHeight="1" x14ac:dyDescent="0.2">
      <c r="A132" s="43" t="s">
        <v>537</v>
      </c>
      <c r="B132" s="43"/>
      <c r="C132" s="43" t="s">
        <v>16</v>
      </c>
      <c r="D132" s="43">
        <v>10</v>
      </c>
      <c r="E132" s="43">
        <v>3</v>
      </c>
      <c r="F132" s="43"/>
      <c r="G132" s="43" t="s">
        <v>585</v>
      </c>
      <c r="H132" s="43" t="s">
        <v>200</v>
      </c>
      <c r="I132" s="43">
        <v>3</v>
      </c>
      <c r="J132" s="43" t="s">
        <v>504</v>
      </c>
      <c r="K132" s="43">
        <v>7</v>
      </c>
      <c r="L132" s="58">
        <v>356</v>
      </c>
      <c r="M132" s="58">
        <v>358</v>
      </c>
      <c r="N132" s="23">
        <v>1514</v>
      </c>
      <c r="O132" s="23">
        <f>SUM(P132:X132)</f>
        <v>375</v>
      </c>
      <c r="P132" s="58">
        <v>0</v>
      </c>
      <c r="Q132" s="58">
        <v>0</v>
      </c>
      <c r="R132" s="58">
        <v>54</v>
      </c>
      <c r="S132" s="58">
        <v>0</v>
      </c>
      <c r="T132" s="58">
        <v>203</v>
      </c>
      <c r="U132" s="58">
        <v>12</v>
      </c>
      <c r="V132" s="58">
        <v>69</v>
      </c>
      <c r="W132" s="58">
        <v>33</v>
      </c>
      <c r="X132" s="58">
        <v>4</v>
      </c>
      <c r="Y132" s="54">
        <f>P132/$O132</f>
        <v>0</v>
      </c>
      <c r="Z132" s="54">
        <f>Q132/$O132</f>
        <v>0</v>
      </c>
      <c r="AA132" s="54">
        <f>R132/$O132</f>
        <v>0.14399999999999999</v>
      </c>
      <c r="AB132" s="54">
        <f>S132/$O132</f>
        <v>0</v>
      </c>
      <c r="AC132" s="54">
        <f>T132/$O132</f>
        <v>0.54133333333333333</v>
      </c>
      <c r="AD132" s="54">
        <f>U132/$O132</f>
        <v>3.2000000000000001E-2</v>
      </c>
      <c r="AE132" s="54">
        <f>V132/$O132</f>
        <v>0.184</v>
      </c>
      <c r="AF132" s="54">
        <f>W132/$O132</f>
        <v>8.7999999999999995E-2</v>
      </c>
      <c r="AG132" s="54">
        <f>X132/$O132</f>
        <v>1.0666666666666666E-2</v>
      </c>
      <c r="AH132" s="55">
        <f>(O132/N132)/($O$501/$N$501)</f>
        <v>1.0541225174214306</v>
      </c>
      <c r="AI132" s="54">
        <f>Y132+Z132+AA132</f>
        <v>0.14399999999999999</v>
      </c>
      <c r="AJ132" s="54">
        <f>AB132+AC132+AE132+AG132</f>
        <v>0.7360000000000001</v>
      </c>
      <c r="AK132" s="54">
        <f>AD132</f>
        <v>3.2000000000000001E-2</v>
      </c>
      <c r="AL132" s="54">
        <f>AF132</f>
        <v>8.7999999999999995E-2</v>
      </c>
      <c r="AM132" s="55">
        <f>($AP$6*R132+$AP$7*P132+$AP$8*Q132+$AP$9*S132+$AP$10*T132+$AP$11*U132+$AP$12*V132+$AP$13*W132+$AP$14*X132)/N132</f>
        <v>0.52840158520475566</v>
      </c>
      <c r="AN132" s="54">
        <f>AM132/AM$501</f>
        <v>1.0799627963018354</v>
      </c>
      <c r="AV132" s="44"/>
    </row>
    <row r="133" spans="1:48" s="56" customFormat="1" ht="15" customHeight="1" x14ac:dyDescent="0.2">
      <c r="A133" s="43" t="s">
        <v>538</v>
      </c>
      <c r="B133" s="43"/>
      <c r="C133" s="43" t="s">
        <v>16</v>
      </c>
      <c r="D133" s="43">
        <v>10</v>
      </c>
      <c r="E133" s="43">
        <v>4</v>
      </c>
      <c r="F133" s="43"/>
      <c r="G133" s="43"/>
      <c r="H133" s="43" t="s">
        <v>200</v>
      </c>
      <c r="I133" s="43">
        <v>3</v>
      </c>
      <c r="J133" s="43" t="s">
        <v>504</v>
      </c>
      <c r="K133" s="43">
        <v>7</v>
      </c>
      <c r="L133" s="58">
        <v>66</v>
      </c>
      <c r="M133" s="58">
        <v>67</v>
      </c>
      <c r="N133" s="23">
        <v>401</v>
      </c>
      <c r="O133" s="23">
        <f>SUM(P133:X133)</f>
        <v>95</v>
      </c>
      <c r="P133" s="58">
        <v>11</v>
      </c>
      <c r="Q133" s="58">
        <v>2</v>
      </c>
      <c r="R133" s="58">
        <v>59</v>
      </c>
      <c r="S133" s="58">
        <v>0</v>
      </c>
      <c r="T133" s="58">
        <v>14</v>
      </c>
      <c r="U133" s="58">
        <v>1</v>
      </c>
      <c r="V133" s="58">
        <v>8</v>
      </c>
      <c r="W133" s="58">
        <v>0</v>
      </c>
      <c r="X133" s="58">
        <v>0</v>
      </c>
      <c r="Y133" s="54">
        <f>P133/$O133</f>
        <v>0.11578947368421053</v>
      </c>
      <c r="Z133" s="54">
        <f>Q133/$O133</f>
        <v>2.1052631578947368E-2</v>
      </c>
      <c r="AA133" s="54">
        <f>R133/$O133</f>
        <v>0.62105263157894741</v>
      </c>
      <c r="AB133" s="54">
        <f>S133/$O133</f>
        <v>0</v>
      </c>
      <c r="AC133" s="54">
        <f>T133/$O133</f>
        <v>0.14736842105263157</v>
      </c>
      <c r="AD133" s="54">
        <f>U133/$O133</f>
        <v>1.0526315789473684E-2</v>
      </c>
      <c r="AE133" s="54">
        <f>V133/$O133</f>
        <v>8.4210526315789472E-2</v>
      </c>
      <c r="AF133" s="54">
        <f>W133/$O133</f>
        <v>0</v>
      </c>
      <c r="AG133" s="54">
        <f>X133/$O133</f>
        <v>0</v>
      </c>
      <c r="AH133" s="55">
        <f>(O133/N133)/($O$501/$N$501)</f>
        <v>1.0082423386914339</v>
      </c>
      <c r="AI133" s="54">
        <f>Y133+Z133+AA133</f>
        <v>0.75789473684210529</v>
      </c>
      <c r="AJ133" s="54">
        <f>AB133+AC133+AE133+AG133</f>
        <v>0.23157894736842105</v>
      </c>
      <c r="AK133" s="54">
        <f>AD133</f>
        <v>1.0526315789473684E-2</v>
      </c>
      <c r="AL133" s="54">
        <f>AF133</f>
        <v>0</v>
      </c>
      <c r="AM133" s="55">
        <f>($AP$6*R133+$AP$7*P133+$AP$8*Q133+$AP$9*S133+$AP$10*T133+$AP$11*U133+$AP$12*V133+$AP$13*W133+$AP$14*X133)/N133</f>
        <v>0.37655860349127179</v>
      </c>
      <c r="AN133" s="54">
        <f>AM133/AM$501</f>
        <v>0.76962161693811648</v>
      </c>
      <c r="AV133" s="44"/>
    </row>
    <row r="134" spans="1:48" s="56" customFormat="1" ht="15" customHeight="1" x14ac:dyDescent="0.2">
      <c r="A134" s="43" t="s">
        <v>539</v>
      </c>
      <c r="B134" s="43"/>
      <c r="C134" s="43" t="s">
        <v>16</v>
      </c>
      <c r="D134" s="43">
        <v>10</v>
      </c>
      <c r="E134" s="43">
        <v>5</v>
      </c>
      <c r="F134" s="43"/>
      <c r="G134" s="43"/>
      <c r="H134" s="43" t="s">
        <v>200</v>
      </c>
      <c r="I134" s="43">
        <v>3</v>
      </c>
      <c r="J134" s="43" t="s">
        <v>504</v>
      </c>
      <c r="K134" s="43">
        <v>7</v>
      </c>
      <c r="L134" s="58">
        <v>48</v>
      </c>
      <c r="M134" s="58">
        <v>48</v>
      </c>
      <c r="N134" s="23">
        <v>261</v>
      </c>
      <c r="O134" s="23">
        <f>SUM(P134:X134)</f>
        <v>65</v>
      </c>
      <c r="P134" s="58">
        <v>5</v>
      </c>
      <c r="Q134" s="58">
        <v>2</v>
      </c>
      <c r="R134" s="58">
        <v>47</v>
      </c>
      <c r="S134" s="58">
        <v>0</v>
      </c>
      <c r="T134" s="58">
        <v>1</v>
      </c>
      <c r="U134" s="58">
        <v>4</v>
      </c>
      <c r="V134" s="58">
        <v>0</v>
      </c>
      <c r="W134" s="58">
        <v>1</v>
      </c>
      <c r="X134" s="58">
        <v>5</v>
      </c>
      <c r="Y134" s="54">
        <f>P134/$O134</f>
        <v>7.6923076923076927E-2</v>
      </c>
      <c r="Z134" s="54">
        <f>Q134/$O134</f>
        <v>3.0769230769230771E-2</v>
      </c>
      <c r="AA134" s="54">
        <f>R134/$O134</f>
        <v>0.72307692307692306</v>
      </c>
      <c r="AB134" s="54">
        <f>S134/$O134</f>
        <v>0</v>
      </c>
      <c r="AC134" s="54">
        <f>T134/$O134</f>
        <v>1.5384615384615385E-2</v>
      </c>
      <c r="AD134" s="54">
        <f>U134/$O134</f>
        <v>6.1538461538461542E-2</v>
      </c>
      <c r="AE134" s="54">
        <f>V134/$O134</f>
        <v>0</v>
      </c>
      <c r="AF134" s="54">
        <f>W134/$O134</f>
        <v>1.5384615384615385E-2</v>
      </c>
      <c r="AG134" s="54">
        <f>X134/$O134</f>
        <v>7.6923076923076927E-2</v>
      </c>
      <c r="AH134" s="55">
        <f>(O134/N134)/($O$501/$N$501)</f>
        <v>1.0598845153455221</v>
      </c>
      <c r="AI134" s="54">
        <f>Y134+Z134+AA134</f>
        <v>0.8307692307692307</v>
      </c>
      <c r="AJ134" s="54">
        <f>AB134+AC134+AE134+AG134</f>
        <v>9.2307692307692313E-2</v>
      </c>
      <c r="AK134" s="54">
        <f>AD134</f>
        <v>6.1538461538461542E-2</v>
      </c>
      <c r="AL134" s="54">
        <f>AF134</f>
        <v>1.5384615384615385E-2</v>
      </c>
      <c r="AM134" s="55">
        <f>($AP$6*R134+$AP$7*P134+$AP$8*Q134+$AP$9*S134+$AP$10*T134+$AP$11*U134+$AP$12*V134+$AP$13*W134+$AP$14*X134)/N134</f>
        <v>0.41762452107279696</v>
      </c>
      <c r="AN134" s="54">
        <f>AM134/AM$501</f>
        <v>0.853553354513921</v>
      </c>
      <c r="AV134" s="44"/>
    </row>
    <row r="135" spans="1:48" s="56" customFormat="1" ht="15" customHeight="1" x14ac:dyDescent="0.2">
      <c r="A135" s="43" t="s">
        <v>573</v>
      </c>
      <c r="B135" s="43"/>
      <c r="C135" s="43" t="s">
        <v>16</v>
      </c>
      <c r="D135" s="43">
        <v>10</v>
      </c>
      <c r="E135" s="43">
        <v>6</v>
      </c>
      <c r="F135" s="43" t="s">
        <v>447</v>
      </c>
      <c r="G135" s="43"/>
      <c r="H135" s="43" t="s">
        <v>200</v>
      </c>
      <c r="I135" s="43">
        <v>3</v>
      </c>
      <c r="J135" s="43" t="s">
        <v>504</v>
      </c>
      <c r="K135" s="43">
        <v>7</v>
      </c>
      <c r="L135" s="58">
        <v>217</v>
      </c>
      <c r="M135" s="58">
        <v>220</v>
      </c>
      <c r="N135" s="23">
        <v>1073</v>
      </c>
      <c r="O135" s="23">
        <f>SUM(P135:X135)</f>
        <v>231</v>
      </c>
      <c r="P135" s="58">
        <v>7</v>
      </c>
      <c r="Q135" s="58">
        <v>4</v>
      </c>
      <c r="R135" s="58">
        <v>60</v>
      </c>
      <c r="S135" s="58">
        <v>4</v>
      </c>
      <c r="T135" s="58">
        <v>95</v>
      </c>
      <c r="U135" s="58">
        <v>8</v>
      </c>
      <c r="V135" s="58">
        <v>37</v>
      </c>
      <c r="W135" s="58">
        <v>4</v>
      </c>
      <c r="X135" s="58">
        <v>12</v>
      </c>
      <c r="Y135" s="54">
        <f>P135/$O135</f>
        <v>3.0303030303030304E-2</v>
      </c>
      <c r="Z135" s="54">
        <f>Q135/$O135</f>
        <v>1.7316017316017316E-2</v>
      </c>
      <c r="AA135" s="54">
        <f>R135/$O135</f>
        <v>0.25974025974025972</v>
      </c>
      <c r="AB135" s="54">
        <f>S135/$O135</f>
        <v>1.7316017316017316E-2</v>
      </c>
      <c r="AC135" s="54">
        <f>T135/$O135</f>
        <v>0.41125541125541126</v>
      </c>
      <c r="AD135" s="54">
        <f>U135/$O135</f>
        <v>3.4632034632034632E-2</v>
      </c>
      <c r="AE135" s="54">
        <f>V135/$O135</f>
        <v>0.16017316017316016</v>
      </c>
      <c r="AF135" s="54">
        <f>W135/$O135</f>
        <v>1.7316017316017316E-2</v>
      </c>
      <c r="AG135" s="54">
        <f>X135/$O135</f>
        <v>5.1948051948051951E-2</v>
      </c>
      <c r="AH135" s="55">
        <f>(O135/N135)/($O$501/$N$501)</f>
        <v>0.91621617771448671</v>
      </c>
      <c r="AI135" s="54">
        <f>Y135+Z135+AA135</f>
        <v>0.30735930735930733</v>
      </c>
      <c r="AJ135" s="54">
        <f>AB135+AC135+AE135+AG135</f>
        <v>0.64069264069264076</v>
      </c>
      <c r="AK135" s="54">
        <f>AD135</f>
        <v>3.4632034632034632E-2</v>
      </c>
      <c r="AL135" s="54">
        <f>AF135</f>
        <v>1.7316017316017316E-2</v>
      </c>
      <c r="AM135" s="55">
        <f>($AP$6*R135+$AP$7*P135+$AP$8*Q135+$AP$9*S135+$AP$10*T135+$AP$11*U135+$AP$12*V135+$AP$13*W135+$AP$14*X135)/N135</f>
        <v>0.44175209692451073</v>
      </c>
      <c r="AN135" s="54">
        <f>AM135/AM$501</f>
        <v>0.90286600802290773</v>
      </c>
      <c r="AV135" s="44"/>
    </row>
    <row r="136" spans="1:48" s="56" customFormat="1" ht="15" customHeight="1" x14ac:dyDescent="0.2">
      <c r="A136" s="43" t="s">
        <v>540</v>
      </c>
      <c r="B136" s="43"/>
      <c r="C136" s="43" t="s">
        <v>16</v>
      </c>
      <c r="D136" s="43">
        <v>10</v>
      </c>
      <c r="E136" s="43">
        <v>7</v>
      </c>
      <c r="F136" s="43"/>
      <c r="G136" s="43"/>
      <c r="H136" s="43" t="s">
        <v>200</v>
      </c>
      <c r="I136" s="43">
        <v>3</v>
      </c>
      <c r="J136" s="43" t="s">
        <v>504</v>
      </c>
      <c r="K136" s="43">
        <v>7</v>
      </c>
      <c r="L136" s="58">
        <v>46</v>
      </c>
      <c r="M136" s="58">
        <v>47</v>
      </c>
      <c r="N136" s="23">
        <v>288</v>
      </c>
      <c r="O136" s="23">
        <f>SUM(P136:X136)</f>
        <v>60</v>
      </c>
      <c r="P136" s="58">
        <v>10</v>
      </c>
      <c r="Q136" s="58">
        <v>0</v>
      </c>
      <c r="R136" s="58">
        <v>35</v>
      </c>
      <c r="S136" s="58">
        <v>0</v>
      </c>
      <c r="T136" s="58">
        <v>14</v>
      </c>
      <c r="U136" s="58">
        <v>0</v>
      </c>
      <c r="V136" s="58">
        <v>1</v>
      </c>
      <c r="W136" s="58">
        <v>0</v>
      </c>
      <c r="X136" s="58">
        <v>0</v>
      </c>
      <c r="Y136" s="54">
        <f>P136/$O136</f>
        <v>0.16666666666666666</v>
      </c>
      <c r="Z136" s="54">
        <f>Q136/$O136</f>
        <v>0</v>
      </c>
      <c r="AA136" s="54">
        <f>R136/$O136</f>
        <v>0.58333333333333337</v>
      </c>
      <c r="AB136" s="54">
        <f>S136/$O136</f>
        <v>0</v>
      </c>
      <c r="AC136" s="54">
        <f>T136/$O136</f>
        <v>0.23333333333333334</v>
      </c>
      <c r="AD136" s="54">
        <f>U136/$O136</f>
        <v>0</v>
      </c>
      <c r="AE136" s="54">
        <f>V136/$O136</f>
        <v>1.6666666666666666E-2</v>
      </c>
      <c r="AF136" s="54">
        <f>W136/$O136</f>
        <v>0</v>
      </c>
      <c r="AG136" s="54">
        <f>X136/$O136</f>
        <v>0</v>
      </c>
      <c r="AH136" s="55">
        <f>(O136/N136)/($O$501/$N$501)</f>
        <v>0.88663416187558108</v>
      </c>
      <c r="AI136" s="54">
        <f>Y136+Z136+AA136</f>
        <v>0.75</v>
      </c>
      <c r="AJ136" s="54">
        <f>AB136+AC136+AE136+AG136</f>
        <v>0.25</v>
      </c>
      <c r="AK136" s="54">
        <f>AD136</f>
        <v>0</v>
      </c>
      <c r="AL136" s="54">
        <f>AF136</f>
        <v>0</v>
      </c>
      <c r="AM136" s="55">
        <f>($AP$6*R136+$AP$7*P136+$AP$8*Q136+$AP$9*S136+$AP$10*T136+$AP$11*U136+$AP$12*V136+$AP$13*W136+$AP$14*X136)/N136</f>
        <v>0.35243055555555558</v>
      </c>
      <c r="AN136" s="54">
        <f>AM136/AM$501</f>
        <v>0.72030799856987571</v>
      </c>
      <c r="AV136" s="44"/>
    </row>
    <row r="137" spans="1:48" s="56" customFormat="1" ht="15" customHeight="1" x14ac:dyDescent="0.2">
      <c r="A137" s="43" t="s">
        <v>541</v>
      </c>
      <c r="B137" s="43"/>
      <c r="C137" s="43" t="s">
        <v>16</v>
      </c>
      <c r="D137" s="43">
        <v>10</v>
      </c>
      <c r="E137" s="43">
        <v>8</v>
      </c>
      <c r="F137" s="43"/>
      <c r="G137" s="43"/>
      <c r="H137" s="43" t="s">
        <v>200</v>
      </c>
      <c r="I137" s="43">
        <v>3</v>
      </c>
      <c r="J137" s="43" t="s">
        <v>504</v>
      </c>
      <c r="K137" s="43">
        <v>7</v>
      </c>
      <c r="L137" s="58">
        <v>49</v>
      </c>
      <c r="M137" s="58">
        <v>49</v>
      </c>
      <c r="N137" s="23">
        <v>259</v>
      </c>
      <c r="O137" s="23">
        <f>SUM(P137:X137)</f>
        <v>70</v>
      </c>
      <c r="P137" s="58">
        <v>8</v>
      </c>
      <c r="Q137" s="58">
        <v>3</v>
      </c>
      <c r="R137" s="58">
        <v>53</v>
      </c>
      <c r="S137" s="58">
        <v>0</v>
      </c>
      <c r="T137" s="58">
        <v>2</v>
      </c>
      <c r="U137" s="58">
        <v>0</v>
      </c>
      <c r="V137" s="58">
        <v>2</v>
      </c>
      <c r="W137" s="58">
        <v>2</v>
      </c>
      <c r="X137" s="58">
        <v>0</v>
      </c>
      <c r="Y137" s="54">
        <f>P137/$O137</f>
        <v>0.11428571428571428</v>
      </c>
      <c r="Z137" s="54">
        <f>Q137/$O137</f>
        <v>4.2857142857142858E-2</v>
      </c>
      <c r="AA137" s="54">
        <f>R137/$O137</f>
        <v>0.75714285714285712</v>
      </c>
      <c r="AB137" s="54">
        <f>S137/$O137</f>
        <v>0</v>
      </c>
      <c r="AC137" s="54">
        <f>T137/$O137</f>
        <v>2.8571428571428571E-2</v>
      </c>
      <c r="AD137" s="54">
        <f>U137/$O137</f>
        <v>0</v>
      </c>
      <c r="AE137" s="54">
        <f>V137/$O137</f>
        <v>2.8571428571428571E-2</v>
      </c>
      <c r="AF137" s="54">
        <f>W137/$O137</f>
        <v>2.8571428571428571E-2</v>
      </c>
      <c r="AG137" s="54">
        <f>X137/$O137</f>
        <v>0</v>
      </c>
      <c r="AH137" s="55">
        <f>(O137/N137)/($O$501/$N$501)</f>
        <v>1.1502281018926457</v>
      </c>
      <c r="AI137" s="54">
        <f>Y137+Z137+AA137</f>
        <v>0.91428571428571426</v>
      </c>
      <c r="AJ137" s="54">
        <f>AB137+AC137+AE137+AG137</f>
        <v>5.7142857142857141E-2</v>
      </c>
      <c r="AK137" s="54">
        <f>AD137</f>
        <v>0</v>
      </c>
      <c r="AL137" s="54">
        <f>AF137</f>
        <v>2.8571428571428571E-2</v>
      </c>
      <c r="AM137" s="55">
        <f>($AP$6*R137+$AP$7*P137+$AP$8*Q137+$AP$9*S137+$AP$10*T137+$AP$11*U137+$AP$12*V137+$AP$13*W137+$AP$14*X137)/N137</f>
        <v>0.35907335907335908</v>
      </c>
      <c r="AN137" s="54">
        <f>AM137/AM$501</f>
        <v>0.73388475697341227</v>
      </c>
      <c r="AV137" s="44"/>
    </row>
    <row r="138" spans="1:48" s="56" customFormat="1" ht="15" customHeight="1" x14ac:dyDescent="0.2">
      <c r="A138" s="43" t="s">
        <v>542</v>
      </c>
      <c r="B138" s="43"/>
      <c r="C138" s="43" t="s">
        <v>16</v>
      </c>
      <c r="D138" s="43">
        <v>10</v>
      </c>
      <c r="E138" s="43">
        <v>9</v>
      </c>
      <c r="F138" s="43"/>
      <c r="G138" s="43"/>
      <c r="H138" s="43" t="s">
        <v>200</v>
      </c>
      <c r="I138" s="43">
        <v>3</v>
      </c>
      <c r="J138" s="43" t="s">
        <v>504</v>
      </c>
      <c r="K138" s="43">
        <v>7</v>
      </c>
      <c r="L138" s="58">
        <v>46</v>
      </c>
      <c r="M138" s="58">
        <v>46</v>
      </c>
      <c r="N138" s="23">
        <v>268</v>
      </c>
      <c r="O138" s="23">
        <f>SUM(P138:X138)</f>
        <v>57</v>
      </c>
      <c r="P138" s="58">
        <v>9</v>
      </c>
      <c r="Q138" s="58">
        <v>4</v>
      </c>
      <c r="R138" s="58">
        <v>41</v>
      </c>
      <c r="S138" s="58">
        <v>0</v>
      </c>
      <c r="T138" s="58">
        <v>3</v>
      </c>
      <c r="U138" s="58">
        <v>0</v>
      </c>
      <c r="V138" s="58">
        <v>0</v>
      </c>
      <c r="W138" s="58">
        <v>0</v>
      </c>
      <c r="X138" s="58">
        <v>0</v>
      </c>
      <c r="Y138" s="54">
        <f>P138/$O138</f>
        <v>0.15789473684210525</v>
      </c>
      <c r="Z138" s="54">
        <f>Q138/$O138</f>
        <v>7.0175438596491224E-2</v>
      </c>
      <c r="AA138" s="54">
        <f>R138/$O138</f>
        <v>0.7192982456140351</v>
      </c>
      <c r="AB138" s="54">
        <f>S138/$O138</f>
        <v>0</v>
      </c>
      <c r="AC138" s="54">
        <f>T138/$O138</f>
        <v>5.2631578947368418E-2</v>
      </c>
      <c r="AD138" s="54">
        <f>U138/$O138</f>
        <v>0</v>
      </c>
      <c r="AE138" s="54">
        <f>V138/$O138</f>
        <v>0</v>
      </c>
      <c r="AF138" s="54">
        <f>W138/$O138</f>
        <v>0</v>
      </c>
      <c r="AG138" s="54">
        <f>X138/$O138</f>
        <v>0</v>
      </c>
      <c r="AH138" s="55">
        <f>(O138/N138)/($O$501/$N$501)</f>
        <v>0.90516084585507073</v>
      </c>
      <c r="AI138" s="54">
        <f>Y138+Z138+AA138</f>
        <v>0.94736842105263164</v>
      </c>
      <c r="AJ138" s="54">
        <f>AB138+AC138+AE138+AG138</f>
        <v>5.2631578947368418E-2</v>
      </c>
      <c r="AK138" s="54">
        <f>AD138</f>
        <v>0</v>
      </c>
      <c r="AL138" s="54">
        <f>AF138</f>
        <v>0</v>
      </c>
      <c r="AM138" s="55">
        <f>($AP$6*R138+$AP$7*P138+$AP$8*Q138+$AP$9*S138+$AP$10*T138+$AP$11*U138+$AP$12*V138+$AP$13*W138+$AP$14*X138)/N138</f>
        <v>0.31156716417910446</v>
      </c>
      <c r="AN138" s="54">
        <f>AM138/AM$501</f>
        <v>0.63679019004515725</v>
      </c>
      <c r="AV138" s="44"/>
    </row>
    <row r="139" spans="1:48" s="56" customFormat="1" ht="15" customHeight="1" x14ac:dyDescent="0.2">
      <c r="A139" s="43" t="s">
        <v>298</v>
      </c>
      <c r="B139" s="43"/>
      <c r="C139" s="43" t="s">
        <v>118</v>
      </c>
      <c r="D139" s="43">
        <v>31</v>
      </c>
      <c r="E139" s="43">
        <v>5</v>
      </c>
      <c r="F139" s="43"/>
      <c r="G139" s="43"/>
      <c r="H139" s="43" t="s">
        <v>331</v>
      </c>
      <c r="I139" s="43">
        <v>18</v>
      </c>
      <c r="J139" s="43" t="s">
        <v>504</v>
      </c>
      <c r="K139" s="43">
        <v>7</v>
      </c>
      <c r="L139" s="58">
        <v>116</v>
      </c>
      <c r="M139" s="58">
        <v>120</v>
      </c>
      <c r="N139" s="23">
        <v>634</v>
      </c>
      <c r="O139" s="23">
        <f>SUM(P139:X139)</f>
        <v>184</v>
      </c>
      <c r="P139" s="58">
        <v>38</v>
      </c>
      <c r="Q139" s="58">
        <v>5</v>
      </c>
      <c r="R139" s="58">
        <v>84</v>
      </c>
      <c r="S139" s="58">
        <v>0</v>
      </c>
      <c r="T139" s="58">
        <v>34</v>
      </c>
      <c r="U139" s="58">
        <v>4</v>
      </c>
      <c r="V139" s="58">
        <v>4</v>
      </c>
      <c r="W139" s="58">
        <v>15</v>
      </c>
      <c r="X139" s="58">
        <v>0</v>
      </c>
      <c r="Y139" s="54">
        <f>P139/$O139</f>
        <v>0.20652173913043478</v>
      </c>
      <c r="Z139" s="54">
        <f>Q139/$O139</f>
        <v>2.717391304347826E-2</v>
      </c>
      <c r="AA139" s="54">
        <f>R139/$O139</f>
        <v>0.45652173913043476</v>
      </c>
      <c r="AB139" s="54">
        <f>S139/$O139</f>
        <v>0</v>
      </c>
      <c r="AC139" s="54">
        <f>T139/$O139</f>
        <v>0.18478260869565216</v>
      </c>
      <c r="AD139" s="54">
        <f>U139/$O139</f>
        <v>2.1739130434782608E-2</v>
      </c>
      <c r="AE139" s="54">
        <f>V139/$O139</f>
        <v>2.1739130434782608E-2</v>
      </c>
      <c r="AF139" s="54">
        <f>W139/$O139</f>
        <v>8.1521739130434784E-2</v>
      </c>
      <c r="AG139" s="54">
        <f>X139/$O139</f>
        <v>0</v>
      </c>
      <c r="AH139" s="55">
        <f>(O139/N139)/($O$501/$N$501)</f>
        <v>1.2351345296033331</v>
      </c>
      <c r="AI139" s="54">
        <f>Y139+Z139+AA139</f>
        <v>0.69021739130434778</v>
      </c>
      <c r="AJ139" s="54">
        <f>AB139+AC139+AE139+AG139</f>
        <v>0.20652173913043476</v>
      </c>
      <c r="AK139" s="54">
        <f>AD139</f>
        <v>2.1739130434782608E-2</v>
      </c>
      <c r="AL139" s="54">
        <f>AF139</f>
        <v>8.1521739130434784E-2</v>
      </c>
      <c r="AM139" s="55">
        <f>($AP$6*R139+$AP$7*P139+$AP$8*Q139+$AP$9*S139+$AP$10*T139+$AP$11*U139+$AP$12*V139+$AP$13*W139+$AP$14*X139)/N139</f>
        <v>0.5457413249211357</v>
      </c>
      <c r="AN139" s="54">
        <f>AM139/AM$501</f>
        <v>1.115402269451772</v>
      </c>
      <c r="AV139" s="44"/>
    </row>
    <row r="140" spans="1:48" s="56" customFormat="1" ht="15" customHeight="1" x14ac:dyDescent="0.2">
      <c r="A140" s="43" t="s">
        <v>202</v>
      </c>
      <c r="B140" s="43"/>
      <c r="C140" s="43" t="s">
        <v>121</v>
      </c>
      <c r="D140" s="43">
        <v>16</v>
      </c>
      <c r="E140" s="43">
        <v>6</v>
      </c>
      <c r="F140" s="43" t="s">
        <v>416</v>
      </c>
      <c r="G140" s="43"/>
      <c r="H140" s="43" t="s">
        <v>205</v>
      </c>
      <c r="I140" s="43">
        <v>16</v>
      </c>
      <c r="J140" s="43" t="s">
        <v>504</v>
      </c>
      <c r="K140" s="43">
        <v>7</v>
      </c>
      <c r="L140" s="58">
        <v>787</v>
      </c>
      <c r="M140" s="58">
        <v>973</v>
      </c>
      <c r="N140" s="25">
        <v>3813</v>
      </c>
      <c r="O140" s="25">
        <f>SUM(P140:X140)</f>
        <v>988</v>
      </c>
      <c r="P140" s="58">
        <v>67</v>
      </c>
      <c r="Q140" s="58">
        <v>20</v>
      </c>
      <c r="R140" s="58">
        <v>235</v>
      </c>
      <c r="S140" s="68">
        <v>249</v>
      </c>
      <c r="T140" s="58">
        <v>278</v>
      </c>
      <c r="U140" s="58">
        <v>34</v>
      </c>
      <c r="V140" s="58">
        <v>34</v>
      </c>
      <c r="W140" s="58">
        <v>65</v>
      </c>
      <c r="X140" s="58">
        <v>6</v>
      </c>
      <c r="Y140" s="54">
        <f>P140/$O140</f>
        <v>6.7813765182186236E-2</v>
      </c>
      <c r="Z140" s="54">
        <f>Q140/$O140</f>
        <v>2.0242914979757085E-2</v>
      </c>
      <c r="AA140" s="54">
        <f>R140/$O140</f>
        <v>0.23785425101214575</v>
      </c>
      <c r="AB140" s="54">
        <f>S140/$O140</f>
        <v>0.25202429149797573</v>
      </c>
      <c r="AC140" s="54">
        <f>T140/$O140</f>
        <v>0.28137651821862347</v>
      </c>
      <c r="AD140" s="54">
        <f>U140/$O140</f>
        <v>3.4412955465587043E-2</v>
      </c>
      <c r="AE140" s="54">
        <f>V140/$O140</f>
        <v>3.4412955465587043E-2</v>
      </c>
      <c r="AF140" s="54">
        <f>W140/$O140</f>
        <v>6.5789473684210523E-2</v>
      </c>
      <c r="AG140" s="54">
        <f>X140/$O140</f>
        <v>6.0728744939271256E-3</v>
      </c>
      <c r="AH140" s="57">
        <f>(O140/N140)/($O$501/$N$501)</f>
        <v>1.102746878908669</v>
      </c>
      <c r="AI140" s="54">
        <f>Y140+Z140+AA140</f>
        <v>0.32591093117408909</v>
      </c>
      <c r="AJ140" s="54">
        <f>AB140+AC140+AE140+AG140</f>
        <v>0.57388663967611342</v>
      </c>
      <c r="AK140" s="54">
        <f>AD140</f>
        <v>3.4412955465587043E-2</v>
      </c>
      <c r="AL140" s="54">
        <f>AF140</f>
        <v>6.5789473684210523E-2</v>
      </c>
      <c r="AM140" s="55">
        <f>($AP$6*R140+$AP$7*P140+$AP$8*Q140+$AP$9*S140+$AP$10*T140+$AP$11*U140+$AP$12*V140+$AP$13*W140+$AP$14*X140)/N140</f>
        <v>0.50917912404930499</v>
      </c>
      <c r="AN140" s="54">
        <f>AM140/AM$501</f>
        <v>1.0406753613612314</v>
      </c>
      <c r="AV140" s="44"/>
    </row>
    <row r="141" spans="1:48" s="56" customFormat="1" ht="15" customHeight="1" x14ac:dyDescent="0.2">
      <c r="A141" s="43" t="s">
        <v>217</v>
      </c>
      <c r="B141" s="43"/>
      <c r="C141" s="43" t="s">
        <v>113</v>
      </c>
      <c r="D141" s="43">
        <v>18</v>
      </c>
      <c r="E141" s="43">
        <v>5</v>
      </c>
      <c r="F141" s="43" t="s">
        <v>416</v>
      </c>
      <c r="G141" s="43"/>
      <c r="H141" s="43" t="s">
        <v>332</v>
      </c>
      <c r="I141" s="43">
        <v>22</v>
      </c>
      <c r="J141" s="43" t="s">
        <v>504</v>
      </c>
      <c r="K141" s="43">
        <v>7</v>
      </c>
      <c r="L141" s="58">
        <v>312</v>
      </c>
      <c r="M141" s="58">
        <v>360</v>
      </c>
      <c r="N141" s="23">
        <v>1519</v>
      </c>
      <c r="O141" s="23">
        <f>SUM(P141:X141)</f>
        <v>361</v>
      </c>
      <c r="P141" s="58">
        <v>33</v>
      </c>
      <c r="Q141" s="58">
        <v>11</v>
      </c>
      <c r="R141" s="58">
        <v>125</v>
      </c>
      <c r="S141" s="58">
        <v>48</v>
      </c>
      <c r="T141" s="58">
        <v>82</v>
      </c>
      <c r="U141" s="58">
        <v>6</v>
      </c>
      <c r="V141" s="58">
        <v>31</v>
      </c>
      <c r="W141" s="58">
        <v>25</v>
      </c>
      <c r="X141" s="58">
        <v>0</v>
      </c>
      <c r="Y141" s="54">
        <f>P141/$O141</f>
        <v>9.141274238227147E-2</v>
      </c>
      <c r="Z141" s="54">
        <f>Q141/$O141</f>
        <v>3.0470914127423823E-2</v>
      </c>
      <c r="AA141" s="54">
        <f>R141/$O141</f>
        <v>0.34626038781163437</v>
      </c>
      <c r="AB141" s="54">
        <f>S141/$O141</f>
        <v>0.1329639889196676</v>
      </c>
      <c r="AC141" s="54">
        <f>T141/$O141</f>
        <v>0.22714681440443213</v>
      </c>
      <c r="AD141" s="54">
        <f>U141/$O141</f>
        <v>1.662049861495845E-2</v>
      </c>
      <c r="AE141" s="54">
        <f>V141/$O141</f>
        <v>8.5872576177285317E-2</v>
      </c>
      <c r="AF141" s="54">
        <f>W141/$O141</f>
        <v>6.9252077562326875E-2</v>
      </c>
      <c r="AG141" s="54">
        <f>X141/$O141</f>
        <v>0</v>
      </c>
      <c r="AH141" s="55">
        <f>(O141/N141)/($O$501/$N$501)</f>
        <v>1.0114283579315384</v>
      </c>
      <c r="AI141" s="54">
        <f>Y141+Z141+AA141</f>
        <v>0.46814404432132967</v>
      </c>
      <c r="AJ141" s="54">
        <f>AB141+AC141+AE141+AG141</f>
        <v>0.44598337950138506</v>
      </c>
      <c r="AK141" s="54">
        <f>AD141</f>
        <v>1.662049861495845E-2</v>
      </c>
      <c r="AL141" s="54">
        <f>AF141</f>
        <v>6.9252077562326875E-2</v>
      </c>
      <c r="AM141" s="55">
        <f>($AP$6*R141+$AP$7*P141+$AP$8*Q141+$AP$9*S141+$AP$10*T141+$AP$11*U141+$AP$12*V141+$AP$13*W141+$AP$14*X141)/N141</f>
        <v>0.42297564186965109</v>
      </c>
      <c r="AN141" s="54">
        <f>AM141/AM$501</f>
        <v>0.86449013354890458</v>
      </c>
      <c r="AV141" s="44"/>
    </row>
    <row r="142" spans="1:48" s="56" customFormat="1" ht="15" customHeight="1" x14ac:dyDescent="0.2">
      <c r="A142" s="43" t="s">
        <v>440</v>
      </c>
      <c r="B142" s="43"/>
      <c r="C142" s="43" t="s">
        <v>433</v>
      </c>
      <c r="D142" s="43">
        <v>99</v>
      </c>
      <c r="E142" s="43">
        <v>5</v>
      </c>
      <c r="F142" s="43"/>
      <c r="G142" s="43" t="s">
        <v>433</v>
      </c>
      <c r="H142" s="43" t="s">
        <v>500</v>
      </c>
      <c r="I142" s="43">
        <v>99</v>
      </c>
      <c r="J142" s="43" t="s">
        <v>501</v>
      </c>
      <c r="K142" s="43">
        <v>6</v>
      </c>
      <c r="L142" s="58">
        <v>105</v>
      </c>
      <c r="M142" s="58">
        <v>110</v>
      </c>
      <c r="N142" s="58">
        <v>434</v>
      </c>
      <c r="O142" s="23">
        <f>SUM(P142:X142)</f>
        <v>120</v>
      </c>
      <c r="P142" s="58">
        <v>16</v>
      </c>
      <c r="Q142" s="58">
        <v>5</v>
      </c>
      <c r="R142" s="58">
        <v>65</v>
      </c>
      <c r="S142" s="58">
        <v>0</v>
      </c>
      <c r="T142" s="58">
        <v>31</v>
      </c>
      <c r="U142" s="58">
        <v>0</v>
      </c>
      <c r="V142" s="58">
        <v>1</v>
      </c>
      <c r="W142" s="58">
        <v>2</v>
      </c>
      <c r="X142" s="58">
        <v>0</v>
      </c>
      <c r="Y142" s="54">
        <f>P142/$O142</f>
        <v>0.13333333333333333</v>
      </c>
      <c r="Z142" s="54">
        <f>Q142/$O142</f>
        <v>4.1666666666666664E-2</v>
      </c>
      <c r="AA142" s="54">
        <f>R142/$O142</f>
        <v>0.54166666666666663</v>
      </c>
      <c r="AB142" s="54">
        <f>S142/$O142</f>
        <v>0</v>
      </c>
      <c r="AC142" s="54">
        <f>T142/$O142</f>
        <v>0.25833333333333336</v>
      </c>
      <c r="AD142" s="54">
        <f>U142/$O142</f>
        <v>0</v>
      </c>
      <c r="AE142" s="54">
        <f>V142/$O142</f>
        <v>8.3333333333333332E-3</v>
      </c>
      <c r="AF142" s="54">
        <f>W142/$O142</f>
        <v>1.6666666666666666E-2</v>
      </c>
      <c r="AG142" s="54">
        <f>X142/$O142</f>
        <v>0</v>
      </c>
      <c r="AH142" s="55">
        <f>(O142/N142)/($O$501/$N$501)</f>
        <v>1.1767310535491582</v>
      </c>
      <c r="AI142" s="54">
        <f>Y142+Z142+AA142</f>
        <v>0.71666666666666656</v>
      </c>
      <c r="AJ142" s="54">
        <f>AB142+AC142+AE142+AG142</f>
        <v>0.26666666666666672</v>
      </c>
      <c r="AK142" s="54">
        <f>AD142</f>
        <v>0</v>
      </c>
      <c r="AL142" s="54">
        <f>AF142</f>
        <v>1.6666666666666666E-2</v>
      </c>
      <c r="AM142" s="55">
        <f>($AP$6*R142+$AP$7*P142+$AP$8*Q142+$AP$9*S142+$AP$10*T142+$AP$11*U142+$AP$12*V142+$AP$13*W142+$AP$14*X142)/N142</f>
        <v>0.47004608294930877</v>
      </c>
      <c r="AN142" s="54">
        <f>AM142/AM$501</f>
        <v>0.96069409393605898</v>
      </c>
      <c r="AV142" s="44"/>
    </row>
    <row r="143" spans="1:48" s="56" customFormat="1" ht="15" customHeight="1" x14ac:dyDescent="0.2">
      <c r="A143" s="43" t="s">
        <v>22</v>
      </c>
      <c r="B143" s="43"/>
      <c r="C143" s="43" t="s">
        <v>109</v>
      </c>
      <c r="D143" s="43">
        <v>26</v>
      </c>
      <c r="E143" s="43">
        <v>6</v>
      </c>
      <c r="F143" s="43"/>
      <c r="G143" s="43"/>
      <c r="H143" s="43" t="s">
        <v>25</v>
      </c>
      <c r="I143" s="43">
        <v>24</v>
      </c>
      <c r="J143" s="43" t="s">
        <v>507</v>
      </c>
      <c r="K143" s="43">
        <v>4</v>
      </c>
      <c r="L143" s="58">
        <v>112</v>
      </c>
      <c r="M143" s="58">
        <v>112</v>
      </c>
      <c r="N143" s="23">
        <v>618</v>
      </c>
      <c r="O143" s="23">
        <f>SUM(P143:X143)</f>
        <v>154</v>
      </c>
      <c r="P143" s="58">
        <v>22</v>
      </c>
      <c r="Q143" s="58">
        <v>2</v>
      </c>
      <c r="R143" s="58">
        <v>85</v>
      </c>
      <c r="S143" s="58">
        <v>0</v>
      </c>
      <c r="T143" s="58">
        <v>24</v>
      </c>
      <c r="U143" s="58">
        <v>7</v>
      </c>
      <c r="V143" s="58">
        <v>0</v>
      </c>
      <c r="W143" s="58">
        <v>14</v>
      </c>
      <c r="X143" s="58">
        <v>0</v>
      </c>
      <c r="Y143" s="54">
        <f>P143/$O143</f>
        <v>0.14285714285714285</v>
      </c>
      <c r="Z143" s="54">
        <f>Q143/$O143</f>
        <v>1.2987012987012988E-2</v>
      </c>
      <c r="AA143" s="54">
        <f>R143/$O143</f>
        <v>0.55194805194805197</v>
      </c>
      <c r="AB143" s="54">
        <f>S143/$O143</f>
        <v>0</v>
      </c>
      <c r="AC143" s="54">
        <f>T143/$O143</f>
        <v>0.15584415584415584</v>
      </c>
      <c r="AD143" s="54">
        <f>U143/$O143</f>
        <v>4.5454545454545456E-2</v>
      </c>
      <c r="AE143" s="54">
        <f>V143/$O143</f>
        <v>0</v>
      </c>
      <c r="AF143" s="54">
        <f>W143/$O143</f>
        <v>9.0909090909090912E-2</v>
      </c>
      <c r="AG143" s="54">
        <f>X143/$O143</f>
        <v>0</v>
      </c>
      <c r="AH143" s="55">
        <f>(O143/N143)/($O$501/$N$501)</f>
        <v>1.0605177547871028</v>
      </c>
      <c r="AI143" s="54">
        <f>Y143+Z143+AA143</f>
        <v>0.70779220779220786</v>
      </c>
      <c r="AJ143" s="54">
        <f>AB143+AC143+AE143+AG143</f>
        <v>0.15584415584415584</v>
      </c>
      <c r="AK143" s="54">
        <f>AD143</f>
        <v>4.5454545454545456E-2</v>
      </c>
      <c r="AL143" s="54">
        <f>AF143</f>
        <v>9.0909090909090912E-2</v>
      </c>
      <c r="AM143" s="55">
        <f>($AP$6*R143+$AP$7*P143+$AP$8*Q143+$AP$9*S143+$AP$10*T143+$AP$11*U143+$AP$12*V143+$AP$13*W143+$AP$14*X143)/N143</f>
        <v>0.46116504854368934</v>
      </c>
      <c r="AN143" s="54">
        <f>AM143/AM$501</f>
        <v>0.94254277301027301</v>
      </c>
      <c r="AV143" s="44"/>
    </row>
    <row r="144" spans="1:48" s="56" customFormat="1" ht="15" customHeight="1" x14ac:dyDescent="0.2">
      <c r="A144" s="43" t="s">
        <v>572</v>
      </c>
      <c r="B144" s="43"/>
      <c r="C144" s="43" t="s">
        <v>120</v>
      </c>
      <c r="D144" s="43">
        <v>19</v>
      </c>
      <c r="E144" s="43">
        <v>12</v>
      </c>
      <c r="F144" s="43"/>
      <c r="G144" s="43"/>
      <c r="H144" s="43" t="s">
        <v>125</v>
      </c>
      <c r="I144" s="43">
        <v>20</v>
      </c>
      <c r="J144" s="43" t="s">
        <v>505</v>
      </c>
      <c r="K144" s="43">
        <v>8</v>
      </c>
      <c r="L144" s="58">
        <v>60</v>
      </c>
      <c r="M144" s="58">
        <v>63</v>
      </c>
      <c r="N144" s="23">
        <v>353</v>
      </c>
      <c r="O144" s="23">
        <f>SUM(P144:X144)</f>
        <v>97</v>
      </c>
      <c r="P144" s="58">
        <v>15</v>
      </c>
      <c r="Q144" s="58">
        <v>13</v>
      </c>
      <c r="R144" s="58">
        <v>40</v>
      </c>
      <c r="S144" s="58">
        <v>0</v>
      </c>
      <c r="T144" s="58">
        <v>6</v>
      </c>
      <c r="U144" s="58">
        <v>0</v>
      </c>
      <c r="V144" s="58">
        <v>21</v>
      </c>
      <c r="W144" s="58">
        <v>2</v>
      </c>
      <c r="X144" s="58">
        <v>0</v>
      </c>
      <c r="Y144" s="54">
        <f>P144/$O144</f>
        <v>0.15463917525773196</v>
      </c>
      <c r="Z144" s="54">
        <f>Q144/$O144</f>
        <v>0.13402061855670103</v>
      </c>
      <c r="AA144" s="54">
        <f>R144/$O144</f>
        <v>0.41237113402061853</v>
      </c>
      <c r="AB144" s="54">
        <f>S144/$O144</f>
        <v>0</v>
      </c>
      <c r="AC144" s="54">
        <f>T144/$O144</f>
        <v>6.1855670103092786E-2</v>
      </c>
      <c r="AD144" s="54">
        <f>U144/$O144</f>
        <v>0</v>
      </c>
      <c r="AE144" s="54">
        <f>V144/$O144</f>
        <v>0.21649484536082475</v>
      </c>
      <c r="AF144" s="54">
        <f>W144/$O144</f>
        <v>2.0618556701030927E-2</v>
      </c>
      <c r="AG144" s="54">
        <f>X144/$O144</f>
        <v>0</v>
      </c>
      <c r="AH144" s="55">
        <f>(O144/N144)/($O$501/$N$501)</f>
        <v>1.1694528775333444</v>
      </c>
      <c r="AI144" s="54">
        <f>Y144+Z144+AA144</f>
        <v>0.7010309278350515</v>
      </c>
      <c r="AJ144" s="54">
        <f>AB144+AC144+AE144+AG144</f>
        <v>0.27835051546391754</v>
      </c>
      <c r="AK144" s="54">
        <f>AD144</f>
        <v>0</v>
      </c>
      <c r="AL144" s="54">
        <f>AF144</f>
        <v>2.0618556701030927E-2</v>
      </c>
      <c r="AM144" s="55">
        <f>($AP$6*R144+$AP$7*P144+$AP$8*Q144+$AP$9*S144+$AP$10*T144+$AP$11*U144+$AP$12*V144+$AP$13*W144+$AP$14*X144)/N144</f>
        <v>0.45184135977337109</v>
      </c>
      <c r="AN144" s="54">
        <f>AM144/AM$501</f>
        <v>0.92348674199488712</v>
      </c>
      <c r="AV144" s="44"/>
    </row>
    <row r="145" spans="1:48" s="56" customFormat="1" ht="15" customHeight="1" x14ac:dyDescent="0.2">
      <c r="A145" s="43" t="s">
        <v>425</v>
      </c>
      <c r="B145" s="43"/>
      <c r="C145" s="43" t="s">
        <v>111</v>
      </c>
      <c r="D145" s="43">
        <v>8</v>
      </c>
      <c r="E145" s="43">
        <v>20</v>
      </c>
      <c r="F145" s="43" t="s">
        <v>447</v>
      </c>
      <c r="G145" s="43"/>
      <c r="H145" s="43" t="s">
        <v>25</v>
      </c>
      <c r="I145" s="43">
        <v>24</v>
      </c>
      <c r="J145" s="43" t="s">
        <v>507</v>
      </c>
      <c r="K145" s="43">
        <v>4</v>
      </c>
      <c r="L145" s="58">
        <v>199</v>
      </c>
      <c r="M145" s="58">
        <v>270</v>
      </c>
      <c r="N145" s="22">
        <v>1246</v>
      </c>
      <c r="O145" s="23">
        <f>SUM(P145:X145)</f>
        <v>249</v>
      </c>
      <c r="P145" s="58">
        <v>7</v>
      </c>
      <c r="Q145" s="58">
        <v>5</v>
      </c>
      <c r="R145" s="58">
        <v>27</v>
      </c>
      <c r="S145" s="58">
        <v>1</v>
      </c>
      <c r="T145" s="58">
        <v>111</v>
      </c>
      <c r="U145" s="58">
        <v>12</v>
      </c>
      <c r="V145" s="58">
        <v>56</v>
      </c>
      <c r="W145" s="58">
        <v>22</v>
      </c>
      <c r="X145" s="58">
        <v>8</v>
      </c>
      <c r="Y145" s="54">
        <f>P145/$O145</f>
        <v>2.8112449799196786E-2</v>
      </c>
      <c r="Z145" s="54">
        <f>Q145/$O145</f>
        <v>2.0080321285140562E-2</v>
      </c>
      <c r="AA145" s="54">
        <f>R145/$O145</f>
        <v>0.10843373493975904</v>
      </c>
      <c r="AB145" s="54">
        <f>S145/$O145</f>
        <v>4.0160642570281121E-3</v>
      </c>
      <c r="AC145" s="54">
        <f>T145/$O145</f>
        <v>0.44578313253012047</v>
      </c>
      <c r="AD145" s="54">
        <f>U145/$O145</f>
        <v>4.8192771084337352E-2</v>
      </c>
      <c r="AE145" s="54">
        <f>V145/$O145</f>
        <v>0.22489959839357429</v>
      </c>
      <c r="AF145" s="54">
        <f>W145/$O145</f>
        <v>8.8353413654618476E-2</v>
      </c>
      <c r="AG145" s="54">
        <f>X145/$O145</f>
        <v>3.2128514056224897E-2</v>
      </c>
      <c r="AH145" s="55">
        <f>(O145/N145)/($O$501/$N$501)</f>
        <v>0.85048567437696188</v>
      </c>
      <c r="AI145" s="54">
        <f>Y145+Z145+AA145</f>
        <v>0.15662650602409639</v>
      </c>
      <c r="AJ145" s="54">
        <f>AB145+AC145+AE145+AG145</f>
        <v>0.7068273092369477</v>
      </c>
      <c r="AK145" s="54">
        <f>AD145</f>
        <v>4.8192771084337352E-2</v>
      </c>
      <c r="AL145" s="54">
        <f>AF145</f>
        <v>8.8353413654618476E-2</v>
      </c>
      <c r="AM145" s="55">
        <f>($AP$6*R145+$AP$7*P145+$AP$8*Q145+$AP$9*S145+$AP$10*T145+$AP$11*U145+$AP$12*V145+$AP$13*W145+$AP$14*X145)/N145</f>
        <v>0.442215088282504</v>
      </c>
      <c r="AN145" s="54">
        <f>AM145/AM$501</f>
        <v>0.90381228346121523</v>
      </c>
      <c r="AV145" s="44"/>
    </row>
    <row r="146" spans="1:48" s="56" customFormat="1" ht="15" customHeight="1" x14ac:dyDescent="0.2">
      <c r="A146" s="43" t="s">
        <v>152</v>
      </c>
      <c r="B146" s="43"/>
      <c r="C146" s="43" t="s">
        <v>111</v>
      </c>
      <c r="D146" s="43">
        <v>8</v>
      </c>
      <c r="E146" s="43">
        <v>11</v>
      </c>
      <c r="F146" s="43" t="s">
        <v>447</v>
      </c>
      <c r="G146" s="43"/>
      <c r="H146" s="43" t="s">
        <v>25</v>
      </c>
      <c r="I146" s="43">
        <v>24</v>
      </c>
      <c r="J146" s="43" t="s">
        <v>507</v>
      </c>
      <c r="K146" s="43">
        <v>4</v>
      </c>
      <c r="L146" s="58">
        <v>131</v>
      </c>
      <c r="M146" s="58">
        <v>246</v>
      </c>
      <c r="N146" s="22">
        <v>1035</v>
      </c>
      <c r="O146" s="23">
        <f>SUM(P146:X146)</f>
        <v>202</v>
      </c>
      <c r="P146" s="58">
        <v>0</v>
      </c>
      <c r="Q146" s="58">
        <v>4</v>
      </c>
      <c r="R146" s="58">
        <v>9</v>
      </c>
      <c r="S146" s="58">
        <v>0</v>
      </c>
      <c r="T146" s="58">
        <v>130</v>
      </c>
      <c r="U146" s="58">
        <v>6</v>
      </c>
      <c r="V146" s="58">
        <v>13</v>
      </c>
      <c r="W146" s="58">
        <v>40</v>
      </c>
      <c r="X146" s="58">
        <v>0</v>
      </c>
      <c r="Y146" s="54">
        <f>P146/$O146</f>
        <v>0</v>
      </c>
      <c r="Z146" s="54">
        <f>Q146/$O146</f>
        <v>1.9801980198019802E-2</v>
      </c>
      <c r="AA146" s="54">
        <f>R146/$O146</f>
        <v>4.4554455445544552E-2</v>
      </c>
      <c r="AB146" s="54">
        <f>S146/$O146</f>
        <v>0</v>
      </c>
      <c r="AC146" s="54">
        <f>T146/$O146</f>
        <v>0.64356435643564358</v>
      </c>
      <c r="AD146" s="54">
        <f>U146/$O146</f>
        <v>2.9702970297029702E-2</v>
      </c>
      <c r="AE146" s="54">
        <f>V146/$O146</f>
        <v>6.4356435643564358E-2</v>
      </c>
      <c r="AF146" s="54">
        <f>W146/$O146</f>
        <v>0.19801980198019803</v>
      </c>
      <c r="AG146" s="54">
        <f>X146/$O146</f>
        <v>0</v>
      </c>
      <c r="AH146" s="55">
        <f>(O146/N146)/($O$501/$N$501)</f>
        <v>0.83060916266141382</v>
      </c>
      <c r="AI146" s="54">
        <f>Y146+Z146+AA146</f>
        <v>6.4356435643564358E-2</v>
      </c>
      <c r="AJ146" s="54">
        <f>AB146+AC146+AE146+AG146</f>
        <v>0.70792079207920788</v>
      </c>
      <c r="AK146" s="54">
        <f>AD146</f>
        <v>2.9702970297029702E-2</v>
      </c>
      <c r="AL146" s="54">
        <f>AF146</f>
        <v>0.19801980198019803</v>
      </c>
      <c r="AM146" s="55">
        <f>($AP$6*R146+$AP$7*P146+$AP$8*Q146+$AP$9*S146+$AP$10*T146+$AP$11*U146+$AP$12*V146+$AP$13*W146+$AP$14*X146)/N146</f>
        <v>0.43429951690821256</v>
      </c>
      <c r="AN146" s="54">
        <f>AM146/AM$501</f>
        <v>0.88763420444884056</v>
      </c>
      <c r="AV146" s="44"/>
    </row>
    <row r="147" spans="1:48" s="56" customFormat="1" ht="15" customHeight="1" x14ac:dyDescent="0.2">
      <c r="A147" s="43" t="s">
        <v>487</v>
      </c>
      <c r="B147" s="43"/>
      <c r="C147" s="43" t="s">
        <v>111</v>
      </c>
      <c r="D147" s="43">
        <v>8</v>
      </c>
      <c r="E147" s="43">
        <v>14</v>
      </c>
      <c r="F147" s="43" t="s">
        <v>447</v>
      </c>
      <c r="G147" s="43"/>
      <c r="H147" s="43" t="s">
        <v>25</v>
      </c>
      <c r="I147" s="43">
        <v>24</v>
      </c>
      <c r="J147" s="43" t="s">
        <v>507</v>
      </c>
      <c r="K147" s="43">
        <v>4</v>
      </c>
      <c r="L147" s="58">
        <v>258</v>
      </c>
      <c r="M147" s="58">
        <v>539</v>
      </c>
      <c r="N147" s="22">
        <v>2316</v>
      </c>
      <c r="O147" s="23">
        <f>SUM(P147:X147)</f>
        <v>460</v>
      </c>
      <c r="P147" s="58">
        <v>0</v>
      </c>
      <c r="Q147" s="58">
        <v>0</v>
      </c>
      <c r="R147" s="58">
        <v>0</v>
      </c>
      <c r="S147" s="58">
        <v>0</v>
      </c>
      <c r="T147" s="58">
        <v>302</v>
      </c>
      <c r="U147" s="58">
        <v>28</v>
      </c>
      <c r="V147" s="58">
        <v>101</v>
      </c>
      <c r="W147" s="58">
        <v>26</v>
      </c>
      <c r="X147" s="58">
        <v>3</v>
      </c>
      <c r="Y147" s="54">
        <f>P147/$O147</f>
        <v>0</v>
      </c>
      <c r="Z147" s="54">
        <f>Q147/$O147</f>
        <v>0</v>
      </c>
      <c r="AA147" s="54">
        <f>R147/$O147</f>
        <v>0</v>
      </c>
      <c r="AB147" s="54">
        <f>S147/$O147</f>
        <v>0</v>
      </c>
      <c r="AC147" s="54">
        <f>T147/$O147</f>
        <v>0.65652173913043477</v>
      </c>
      <c r="AD147" s="54">
        <f>U147/$O147</f>
        <v>6.0869565217391307E-2</v>
      </c>
      <c r="AE147" s="54">
        <f>V147/$O147</f>
        <v>0.21956521739130436</v>
      </c>
      <c r="AF147" s="54">
        <f>W147/$O147</f>
        <v>5.6521739130434782E-2</v>
      </c>
      <c r="AG147" s="54">
        <f>X147/$O147</f>
        <v>6.5217391304347823E-3</v>
      </c>
      <c r="AH147" s="55">
        <f>(O147/N147)/($O$501/$N$501)</f>
        <v>0.84528852738397364</v>
      </c>
      <c r="AI147" s="54">
        <f>Y147+Z147+AA147</f>
        <v>0</v>
      </c>
      <c r="AJ147" s="54">
        <f>AB147+AC147+AE147+AG147</f>
        <v>0.88260869565217381</v>
      </c>
      <c r="AK147" s="54">
        <f>AD147</f>
        <v>6.0869565217391307E-2</v>
      </c>
      <c r="AL147" s="54">
        <f>AF147</f>
        <v>5.6521739130434782E-2</v>
      </c>
      <c r="AM147" s="55">
        <f>($AP$6*R147+$AP$7*P147+$AP$8*Q147+$AP$9*S147+$AP$10*T147+$AP$11*U147+$AP$12*V147+$AP$13*W147+$AP$14*X147)/N147</f>
        <v>0.50129533678756477</v>
      </c>
      <c r="AN147" s="54">
        <f>AM147/AM$501</f>
        <v>1.0245622436586443</v>
      </c>
      <c r="AV147" s="44"/>
    </row>
    <row r="148" spans="1:48" s="56" customFormat="1" ht="15" customHeight="1" x14ac:dyDescent="0.2">
      <c r="A148" s="43" t="s">
        <v>196</v>
      </c>
      <c r="B148" s="43"/>
      <c r="C148" s="43" t="s">
        <v>34</v>
      </c>
      <c r="D148" s="43">
        <v>12</v>
      </c>
      <c r="E148" s="43">
        <v>5</v>
      </c>
      <c r="F148" s="43"/>
      <c r="G148" s="43" t="s">
        <v>585</v>
      </c>
      <c r="H148" s="43" t="s">
        <v>105</v>
      </c>
      <c r="I148" s="43">
        <v>12</v>
      </c>
      <c r="J148" s="43" t="s">
        <v>110</v>
      </c>
      <c r="K148" s="43">
        <v>5</v>
      </c>
      <c r="L148" s="58">
        <v>572</v>
      </c>
      <c r="M148" s="58">
        <v>575</v>
      </c>
      <c r="N148" s="23">
        <v>3151</v>
      </c>
      <c r="O148" s="23">
        <f>SUM(P148:X148)</f>
        <v>587</v>
      </c>
      <c r="P148" s="58">
        <v>28</v>
      </c>
      <c r="Q148" s="58">
        <v>43</v>
      </c>
      <c r="R148" s="58">
        <v>142</v>
      </c>
      <c r="S148" s="58">
        <v>0</v>
      </c>
      <c r="T148" s="58">
        <v>272</v>
      </c>
      <c r="U148" s="58">
        <v>41</v>
      </c>
      <c r="V148" s="58">
        <v>32</v>
      </c>
      <c r="W148" s="58">
        <v>13</v>
      </c>
      <c r="X148" s="58">
        <v>16</v>
      </c>
      <c r="Y148" s="54">
        <f>P148/$O148</f>
        <v>4.770017035775128E-2</v>
      </c>
      <c r="Z148" s="54">
        <f>Q148/$O148</f>
        <v>7.3253833049403749E-2</v>
      </c>
      <c r="AA148" s="54">
        <f>R148/$O148</f>
        <v>0.24190800681431004</v>
      </c>
      <c r="AB148" s="54">
        <f>S148/$O148</f>
        <v>0</v>
      </c>
      <c r="AC148" s="54">
        <f>T148/$O148</f>
        <v>0.46337308347529815</v>
      </c>
      <c r="AD148" s="54">
        <f>U148/$O148</f>
        <v>6.9846678023850084E-2</v>
      </c>
      <c r="AE148" s="54">
        <f>V148/$O148</f>
        <v>5.4514480408858604E-2</v>
      </c>
      <c r="AF148" s="54">
        <f>W148/$O148</f>
        <v>2.2146507666098807E-2</v>
      </c>
      <c r="AG148" s="54">
        <f>X148/$O148</f>
        <v>2.7257240204429302E-2</v>
      </c>
      <c r="AH148" s="55">
        <f>(O148/N148)/($O$501/$N$501)</f>
        <v>0.79282145810873916</v>
      </c>
      <c r="AI148" s="54">
        <f>Y148+Z148+AA148</f>
        <v>0.36286201022146508</v>
      </c>
      <c r="AJ148" s="54">
        <f>AB148+AC148+AE148+AG148</f>
        <v>0.54514480408858612</v>
      </c>
      <c r="AK148" s="54">
        <f>AD148</f>
        <v>6.9846678023850084E-2</v>
      </c>
      <c r="AL148" s="54">
        <f>AF148</f>
        <v>2.2146507666098807E-2</v>
      </c>
      <c r="AM148" s="55">
        <f>($AP$6*R148+$AP$7*P148+$AP$8*Q148+$AP$9*S148+$AP$10*T148+$AP$11*U148+$AP$12*V148+$AP$13*W148+$AP$14*X148)/N148</f>
        <v>0.44589019358933674</v>
      </c>
      <c r="AN148" s="54">
        <f>AM148/AM$501</f>
        <v>0.91132357244104067</v>
      </c>
      <c r="AV148" s="44"/>
    </row>
    <row r="149" spans="1:48" s="56" customFormat="1" ht="15" customHeight="1" x14ac:dyDescent="0.2">
      <c r="A149" s="43" t="s">
        <v>276</v>
      </c>
      <c r="B149" s="43"/>
      <c r="C149" s="43" t="s">
        <v>109</v>
      </c>
      <c r="D149" s="43">
        <v>26</v>
      </c>
      <c r="E149" s="43">
        <v>7</v>
      </c>
      <c r="F149" s="43"/>
      <c r="G149" s="43"/>
      <c r="H149" s="43" t="s">
        <v>25</v>
      </c>
      <c r="I149" s="43">
        <v>24</v>
      </c>
      <c r="J149" s="43" t="s">
        <v>507</v>
      </c>
      <c r="K149" s="43">
        <v>4</v>
      </c>
      <c r="L149" s="58">
        <v>101</v>
      </c>
      <c r="M149" s="58">
        <v>101</v>
      </c>
      <c r="N149" s="23">
        <v>553</v>
      </c>
      <c r="O149" s="23">
        <f>SUM(P149:X149)</f>
        <v>122</v>
      </c>
      <c r="P149" s="58">
        <v>27</v>
      </c>
      <c r="Q149" s="58">
        <v>20</v>
      </c>
      <c r="R149" s="58">
        <v>37</v>
      </c>
      <c r="S149" s="58">
        <v>29</v>
      </c>
      <c r="T149" s="58">
        <v>9</v>
      </c>
      <c r="U149" s="58">
        <v>0</v>
      </c>
      <c r="V149" s="58">
        <v>0</v>
      </c>
      <c r="W149" s="58">
        <v>0</v>
      </c>
      <c r="X149" s="58">
        <v>0</v>
      </c>
      <c r="Y149" s="54">
        <f>P149/$O149</f>
        <v>0.22131147540983606</v>
      </c>
      <c r="Z149" s="54">
        <f>Q149/$O149</f>
        <v>0.16393442622950818</v>
      </c>
      <c r="AA149" s="54">
        <f>R149/$O149</f>
        <v>0.30327868852459017</v>
      </c>
      <c r="AB149" s="54">
        <f>S149/$O149</f>
        <v>0.23770491803278687</v>
      </c>
      <c r="AC149" s="54">
        <f>T149/$O149</f>
        <v>7.3770491803278687E-2</v>
      </c>
      <c r="AD149" s="54">
        <f>U149/$O149</f>
        <v>0</v>
      </c>
      <c r="AE149" s="54">
        <f>V149/$O149</f>
        <v>0</v>
      </c>
      <c r="AF149" s="54">
        <f>W149/$O149</f>
        <v>0</v>
      </c>
      <c r="AG149" s="54">
        <f>X149/$O149</f>
        <v>0</v>
      </c>
      <c r="AH149" s="55">
        <f>(O149/N149)/($O$501/$N$501)</f>
        <v>0.93890228787403296</v>
      </c>
      <c r="AI149" s="54">
        <f>Y149+Z149+AA149</f>
        <v>0.68852459016393441</v>
      </c>
      <c r="AJ149" s="54">
        <f>AB149+AC149+AE149+AG149</f>
        <v>0.31147540983606559</v>
      </c>
      <c r="AK149" s="54">
        <f>AD149</f>
        <v>0</v>
      </c>
      <c r="AL149" s="54">
        <f>AF149</f>
        <v>0</v>
      </c>
      <c r="AM149" s="55">
        <f>($AP$6*R149+$AP$7*P149+$AP$8*Q149+$AP$9*S149+$AP$10*T149+$AP$11*U149+$AP$12*V149+$AP$13*W149+$AP$14*X149)/N149</f>
        <v>0.4050632911392405</v>
      </c>
      <c r="AN149" s="54">
        <f>AM149/AM$501</f>
        <v>0.82788034106378672</v>
      </c>
      <c r="AV149" s="44"/>
    </row>
    <row r="150" spans="1:48" s="56" customFormat="1" ht="15" customHeight="1" x14ac:dyDescent="0.2">
      <c r="A150" s="43" t="s">
        <v>58</v>
      </c>
      <c r="B150" s="43"/>
      <c r="C150" s="43" t="s">
        <v>112</v>
      </c>
      <c r="D150" s="43">
        <v>17</v>
      </c>
      <c r="E150" s="43">
        <v>9</v>
      </c>
      <c r="F150" s="43"/>
      <c r="G150" s="43"/>
      <c r="H150" s="43" t="s">
        <v>72</v>
      </c>
      <c r="I150" s="43">
        <v>11</v>
      </c>
      <c r="J150" s="43" t="s">
        <v>110</v>
      </c>
      <c r="K150" s="43">
        <v>5</v>
      </c>
      <c r="L150" s="58">
        <v>101</v>
      </c>
      <c r="M150" s="58">
        <v>108</v>
      </c>
      <c r="N150" s="23">
        <v>464</v>
      </c>
      <c r="O150" s="23">
        <f>SUM(P150:X150)</f>
        <v>91</v>
      </c>
      <c r="P150" s="58">
        <v>11</v>
      </c>
      <c r="Q150" s="58">
        <v>0</v>
      </c>
      <c r="R150" s="58">
        <v>56</v>
      </c>
      <c r="S150" s="58">
        <v>0</v>
      </c>
      <c r="T150" s="58">
        <v>22</v>
      </c>
      <c r="U150" s="58">
        <v>1</v>
      </c>
      <c r="V150" s="58">
        <v>0</v>
      </c>
      <c r="W150" s="58">
        <v>1</v>
      </c>
      <c r="X150" s="58">
        <v>0</v>
      </c>
      <c r="Y150" s="54">
        <f>P150/$O150</f>
        <v>0.12087912087912088</v>
      </c>
      <c r="Z150" s="54">
        <f>Q150/$O150</f>
        <v>0</v>
      </c>
      <c r="AA150" s="54">
        <f>R150/$O150</f>
        <v>0.61538461538461542</v>
      </c>
      <c r="AB150" s="54">
        <f>S150/$O150</f>
        <v>0</v>
      </c>
      <c r="AC150" s="54">
        <f>T150/$O150</f>
        <v>0.24175824175824176</v>
      </c>
      <c r="AD150" s="54">
        <f>U150/$O150</f>
        <v>1.098901098901099E-2</v>
      </c>
      <c r="AE150" s="54">
        <f>V150/$O150</f>
        <v>0</v>
      </c>
      <c r="AF150" s="54">
        <f>W150/$O150</f>
        <v>1.098901098901099E-2</v>
      </c>
      <c r="AG150" s="54">
        <f>X150/$O150</f>
        <v>0</v>
      </c>
      <c r="AH150" s="55">
        <f>(O150/N150)/($O$501/$N$501)</f>
        <v>0.83465905583459865</v>
      </c>
      <c r="AI150" s="54">
        <f>Y150+Z150+AA150</f>
        <v>0.73626373626373631</v>
      </c>
      <c r="AJ150" s="54">
        <f>AB150+AC150+AE150+AG150</f>
        <v>0.24175824175824176</v>
      </c>
      <c r="AK150" s="54">
        <f>AD150</f>
        <v>1.098901098901099E-2</v>
      </c>
      <c r="AL150" s="54">
        <f>AF150</f>
        <v>1.098901098901099E-2</v>
      </c>
      <c r="AM150" s="55">
        <f>($AP$6*R150+$AP$7*P150+$AP$8*Q150+$AP$9*S150+$AP$10*T150+$AP$11*U150+$AP$12*V150+$AP$13*W150+$AP$14*X150)/N150</f>
        <v>0.32974137931034481</v>
      </c>
      <c r="AN150" s="54">
        <f>AM150/AM$501</f>
        <v>0.67393518874178271</v>
      </c>
      <c r="AV150" s="44"/>
    </row>
    <row r="151" spans="1:48" s="56" customFormat="1" ht="15" customHeight="1" x14ac:dyDescent="0.2">
      <c r="A151" s="43" t="s">
        <v>277</v>
      </c>
      <c r="B151" s="43"/>
      <c r="C151" s="43" t="s">
        <v>109</v>
      </c>
      <c r="D151" s="43">
        <v>26</v>
      </c>
      <c r="E151" s="43">
        <v>8</v>
      </c>
      <c r="F151" s="43"/>
      <c r="G151" s="43"/>
      <c r="H151" s="43" t="s">
        <v>25</v>
      </c>
      <c r="I151" s="43">
        <v>24</v>
      </c>
      <c r="J151" s="43" t="s">
        <v>507</v>
      </c>
      <c r="K151" s="43">
        <v>4</v>
      </c>
      <c r="L151" s="58">
        <v>129</v>
      </c>
      <c r="M151" s="58">
        <v>133</v>
      </c>
      <c r="N151" s="23">
        <v>735</v>
      </c>
      <c r="O151" s="23">
        <f>SUM(P151:X151)</f>
        <v>199</v>
      </c>
      <c r="P151" s="58">
        <v>34</v>
      </c>
      <c r="Q151" s="58">
        <v>0</v>
      </c>
      <c r="R151" s="58">
        <v>97</v>
      </c>
      <c r="S151" s="58">
        <v>0</v>
      </c>
      <c r="T151" s="58">
        <v>37</v>
      </c>
      <c r="U151" s="58">
        <v>3</v>
      </c>
      <c r="V151" s="58">
        <v>15</v>
      </c>
      <c r="W151" s="58">
        <v>13</v>
      </c>
      <c r="X151" s="58">
        <v>0</v>
      </c>
      <c r="Y151" s="54">
        <f>P151/$O151</f>
        <v>0.17085427135678391</v>
      </c>
      <c r="Z151" s="54">
        <f>Q151/$O151</f>
        <v>0</v>
      </c>
      <c r="AA151" s="54">
        <f>R151/$O151</f>
        <v>0.48743718592964824</v>
      </c>
      <c r="AB151" s="54">
        <f>S151/$O151</f>
        <v>0</v>
      </c>
      <c r="AC151" s="54">
        <f>T151/$O151</f>
        <v>0.18592964824120603</v>
      </c>
      <c r="AD151" s="54">
        <f>U151/$O151</f>
        <v>1.507537688442211E-2</v>
      </c>
      <c r="AE151" s="54">
        <f>V151/$O151</f>
        <v>7.5376884422110546E-2</v>
      </c>
      <c r="AF151" s="54">
        <f>W151/$O151</f>
        <v>6.5326633165829151E-2</v>
      </c>
      <c r="AG151" s="54">
        <f>X151/$O151</f>
        <v>0</v>
      </c>
      <c r="AH151" s="55">
        <f>(O151/N151)/($O$501/$N$501)</f>
        <v>1.1522625189436122</v>
      </c>
      <c r="AI151" s="54">
        <f>Y151+Z151+AA151</f>
        <v>0.65829145728643212</v>
      </c>
      <c r="AJ151" s="54">
        <f>AB151+AC151+AE151+AG151</f>
        <v>0.2613065326633166</v>
      </c>
      <c r="AK151" s="54">
        <f>AD151</f>
        <v>1.507537688442211E-2</v>
      </c>
      <c r="AL151" s="54">
        <f>AF151</f>
        <v>6.5326633165829151E-2</v>
      </c>
      <c r="AM151" s="55">
        <f>($AP$6*R151+$AP$7*P151+$AP$8*Q151+$AP$9*S151+$AP$10*T151+$AP$11*U151+$AP$12*V151+$AP$13*W151+$AP$14*X151)/N151</f>
        <v>0.47755102040816327</v>
      </c>
      <c r="AN151" s="54">
        <f>AM151/AM$501</f>
        <v>0.97603290720058433</v>
      </c>
      <c r="AV151" s="44"/>
    </row>
    <row r="152" spans="1:48" s="56" customFormat="1" ht="15" customHeight="1" x14ac:dyDescent="0.2">
      <c r="A152" s="43" t="s">
        <v>87</v>
      </c>
      <c r="B152" s="43"/>
      <c r="C152" s="43" t="s">
        <v>111</v>
      </c>
      <c r="D152" s="43">
        <v>8</v>
      </c>
      <c r="E152" s="43">
        <v>7</v>
      </c>
      <c r="F152" s="43"/>
      <c r="G152" s="43"/>
      <c r="H152" s="43" t="s">
        <v>25</v>
      </c>
      <c r="I152" s="43">
        <v>24</v>
      </c>
      <c r="J152" s="43" t="s">
        <v>507</v>
      </c>
      <c r="K152" s="43">
        <v>4</v>
      </c>
      <c r="L152" s="58">
        <v>154</v>
      </c>
      <c r="M152" s="58">
        <v>172</v>
      </c>
      <c r="N152" s="23">
        <v>816</v>
      </c>
      <c r="O152" s="23">
        <f>SUM(P152:X152)</f>
        <v>182</v>
      </c>
      <c r="P152" s="58">
        <v>20</v>
      </c>
      <c r="Q152" s="58">
        <v>5</v>
      </c>
      <c r="R152" s="58">
        <v>72</v>
      </c>
      <c r="S152" s="58">
        <v>0</v>
      </c>
      <c r="T152" s="58">
        <v>48</v>
      </c>
      <c r="U152" s="58">
        <v>2</v>
      </c>
      <c r="V152" s="58">
        <v>28</v>
      </c>
      <c r="W152" s="58">
        <v>6</v>
      </c>
      <c r="X152" s="58">
        <v>1</v>
      </c>
      <c r="Y152" s="54">
        <f>P152/$O152</f>
        <v>0.10989010989010989</v>
      </c>
      <c r="Z152" s="54">
        <f>Q152/$O152</f>
        <v>2.7472527472527472E-2</v>
      </c>
      <c r="AA152" s="54">
        <f>R152/$O152</f>
        <v>0.39560439560439559</v>
      </c>
      <c r="AB152" s="54">
        <f>S152/$O152</f>
        <v>0</v>
      </c>
      <c r="AC152" s="54">
        <f>T152/$O152</f>
        <v>0.26373626373626374</v>
      </c>
      <c r="AD152" s="54">
        <f>U152/$O152</f>
        <v>1.098901098901099E-2</v>
      </c>
      <c r="AE152" s="54">
        <f>V152/$O152</f>
        <v>0.15384615384615385</v>
      </c>
      <c r="AF152" s="54">
        <f>W152/$O152</f>
        <v>3.2967032967032968E-2</v>
      </c>
      <c r="AG152" s="54">
        <f>X152/$O152</f>
        <v>5.4945054945054949E-3</v>
      </c>
      <c r="AH152" s="55">
        <f>(O152/N152)/($O$501/$N$501)</f>
        <v>0.94922010271385737</v>
      </c>
      <c r="AI152" s="54">
        <f>Y152+Z152+AA152</f>
        <v>0.53296703296703296</v>
      </c>
      <c r="AJ152" s="54">
        <f>AB152+AC152+AE152+AG152</f>
        <v>0.42307692307692307</v>
      </c>
      <c r="AK152" s="54">
        <f>AD152</f>
        <v>1.098901098901099E-2</v>
      </c>
      <c r="AL152" s="54">
        <f>AF152</f>
        <v>3.2967032967032968E-2</v>
      </c>
      <c r="AM152" s="55">
        <f>($AP$6*R152+$AP$7*P152+$AP$8*Q152+$AP$9*S152+$AP$10*T152+$AP$11*U152+$AP$12*V152+$AP$13*W152+$AP$14*X152)/N152</f>
        <v>0.40134803921568629</v>
      </c>
      <c r="AN152" s="54">
        <f>AM152/AM$501</f>
        <v>0.82028699924068715</v>
      </c>
      <c r="AV152" s="44"/>
    </row>
    <row r="153" spans="1:48" s="56" customFormat="1" ht="15" customHeight="1" x14ac:dyDescent="0.2">
      <c r="A153" s="43" t="s">
        <v>418</v>
      </c>
      <c r="B153" s="43"/>
      <c r="C153" s="43" t="s">
        <v>111</v>
      </c>
      <c r="D153" s="43">
        <v>8</v>
      </c>
      <c r="E153" s="43">
        <v>8</v>
      </c>
      <c r="F153" s="43" t="s">
        <v>447</v>
      </c>
      <c r="G153" s="43"/>
      <c r="H153" s="43" t="s">
        <v>286</v>
      </c>
      <c r="I153" s="43">
        <v>25</v>
      </c>
      <c r="J153" s="43" t="s">
        <v>507</v>
      </c>
      <c r="K153" s="43">
        <v>4</v>
      </c>
      <c r="L153" s="58">
        <v>139</v>
      </c>
      <c r="M153" s="58">
        <v>236</v>
      </c>
      <c r="N153" s="23">
        <v>1038</v>
      </c>
      <c r="O153" s="23">
        <f>SUM(P153:X153)</f>
        <v>232</v>
      </c>
      <c r="P153" s="58">
        <v>8</v>
      </c>
      <c r="Q153" s="58">
        <v>10</v>
      </c>
      <c r="R153" s="58">
        <v>27</v>
      </c>
      <c r="S153" s="58">
        <v>5</v>
      </c>
      <c r="T153" s="58">
        <v>113</v>
      </c>
      <c r="U153" s="58">
        <v>2</v>
      </c>
      <c r="V153" s="58">
        <v>32</v>
      </c>
      <c r="W153" s="58">
        <v>34</v>
      </c>
      <c r="X153" s="58">
        <v>1</v>
      </c>
      <c r="Y153" s="54">
        <f>P153/$O153</f>
        <v>3.4482758620689655E-2</v>
      </c>
      <c r="Z153" s="54">
        <f>Q153/$O153</f>
        <v>4.3103448275862072E-2</v>
      </c>
      <c r="AA153" s="54">
        <f>R153/$O153</f>
        <v>0.11637931034482758</v>
      </c>
      <c r="AB153" s="54">
        <f>S153/$O153</f>
        <v>2.1551724137931036E-2</v>
      </c>
      <c r="AC153" s="54">
        <f>T153/$O153</f>
        <v>0.48706896551724138</v>
      </c>
      <c r="AD153" s="54">
        <f>U153/$O153</f>
        <v>8.6206896551724137E-3</v>
      </c>
      <c r="AE153" s="54">
        <f>V153/$O153</f>
        <v>0.13793103448275862</v>
      </c>
      <c r="AF153" s="54">
        <f>W153/$O153</f>
        <v>0.14655172413793102</v>
      </c>
      <c r="AG153" s="54">
        <f>X153/$O153</f>
        <v>4.3103448275862068E-3</v>
      </c>
      <c r="AH153" s="55">
        <f>(O153/N153)/($O$501/$N$501)</f>
        <v>0.95120982915669272</v>
      </c>
      <c r="AI153" s="54">
        <f>Y153+Z153+AA153</f>
        <v>0.19396551724137931</v>
      </c>
      <c r="AJ153" s="54">
        <f>AB153+AC153+AE153+AG153</f>
        <v>0.65086206896551724</v>
      </c>
      <c r="AK153" s="54">
        <f>AD153</f>
        <v>8.6206896551724137E-3</v>
      </c>
      <c r="AL153" s="54">
        <f>AF153</f>
        <v>0.14655172413793102</v>
      </c>
      <c r="AM153" s="55">
        <f>($AP$6*R153+$AP$7*P153+$AP$8*Q153+$AP$9*S153+$AP$10*T153+$AP$11*U153+$AP$12*V153+$AP$13*W153+$AP$14*X153)/N153</f>
        <v>0.44364161849710981</v>
      </c>
      <c r="AN153" s="54">
        <f>AM153/AM$501</f>
        <v>0.90672786812771045</v>
      </c>
      <c r="AV153" s="44"/>
    </row>
    <row r="154" spans="1:48" s="56" customFormat="1" ht="15" customHeight="1" x14ac:dyDescent="0.2">
      <c r="A154" s="43" t="s">
        <v>55</v>
      </c>
      <c r="B154" s="43"/>
      <c r="C154" s="43" t="s">
        <v>34</v>
      </c>
      <c r="D154" s="43">
        <v>12</v>
      </c>
      <c r="E154" s="43">
        <v>6</v>
      </c>
      <c r="F154" s="43"/>
      <c r="G154" s="43"/>
      <c r="H154" s="43" t="s">
        <v>49</v>
      </c>
      <c r="I154" s="43">
        <v>7</v>
      </c>
      <c r="J154" s="43" t="s">
        <v>110</v>
      </c>
      <c r="K154" s="43">
        <v>5</v>
      </c>
      <c r="L154" s="58">
        <v>57</v>
      </c>
      <c r="M154" s="58">
        <v>67</v>
      </c>
      <c r="N154" s="23">
        <v>392</v>
      </c>
      <c r="O154" s="23">
        <f>SUM(P154:X154)</f>
        <v>101</v>
      </c>
      <c r="P154" s="58">
        <v>17</v>
      </c>
      <c r="Q154" s="58">
        <v>2</v>
      </c>
      <c r="R154" s="58">
        <v>48</v>
      </c>
      <c r="S154" s="58">
        <v>0</v>
      </c>
      <c r="T154" s="58">
        <v>7</v>
      </c>
      <c r="U154" s="58">
        <v>2</v>
      </c>
      <c r="V154" s="58">
        <v>17</v>
      </c>
      <c r="W154" s="58">
        <v>7</v>
      </c>
      <c r="X154" s="58">
        <v>1</v>
      </c>
      <c r="Y154" s="54">
        <f>P154/$O154</f>
        <v>0.16831683168316833</v>
      </c>
      <c r="Z154" s="54">
        <f>Q154/$O154</f>
        <v>1.9801980198019802E-2</v>
      </c>
      <c r="AA154" s="54">
        <f>R154/$O154</f>
        <v>0.47524752475247523</v>
      </c>
      <c r="AB154" s="54">
        <f>S154/$O154</f>
        <v>0</v>
      </c>
      <c r="AC154" s="54">
        <f>T154/$O154</f>
        <v>6.9306930693069313E-2</v>
      </c>
      <c r="AD154" s="54">
        <f>U154/$O154</f>
        <v>1.9801980198019802E-2</v>
      </c>
      <c r="AE154" s="54">
        <f>V154/$O154</f>
        <v>0.16831683168316833</v>
      </c>
      <c r="AF154" s="54">
        <f>W154/$O154</f>
        <v>6.9306930693069313E-2</v>
      </c>
      <c r="AG154" s="54">
        <f>X154/$O154</f>
        <v>9.9009900990099011E-3</v>
      </c>
      <c r="AH154" s="55">
        <f>(O154/N154)/($O$501/$N$501)</f>
        <v>1.0965312287685756</v>
      </c>
      <c r="AI154" s="54">
        <f>Y154+Z154+AA154</f>
        <v>0.66336633663366329</v>
      </c>
      <c r="AJ154" s="54">
        <f>AB154+AC154+AE154+AG154</f>
        <v>0.24752475247524755</v>
      </c>
      <c r="AK154" s="54">
        <f>AD154</f>
        <v>1.9801980198019802E-2</v>
      </c>
      <c r="AL154" s="54">
        <f>AF154</f>
        <v>6.9306930693069313E-2</v>
      </c>
      <c r="AM154" s="55">
        <f>($AP$6*R154+$AP$7*P154+$AP$8*Q154+$AP$9*S154+$AP$10*T154+$AP$11*U154+$AP$12*V154+$AP$13*W154+$AP$14*X154)/N154</f>
        <v>0.43494897959183676</v>
      </c>
      <c r="AN154" s="54">
        <f>AM154/AM$501</f>
        <v>0.88896159550053222</v>
      </c>
      <c r="AV154" s="44"/>
    </row>
    <row r="155" spans="1:48" s="56" customFormat="1" ht="15" customHeight="1" x14ac:dyDescent="0.2">
      <c r="A155" s="43" t="s">
        <v>239</v>
      </c>
      <c r="B155" s="43"/>
      <c r="C155" s="43" t="s">
        <v>117</v>
      </c>
      <c r="D155" s="43">
        <v>28</v>
      </c>
      <c r="E155" s="43">
        <v>10</v>
      </c>
      <c r="F155" s="43"/>
      <c r="G155" s="43"/>
      <c r="H155" s="43" t="s">
        <v>422</v>
      </c>
      <c r="I155" s="43">
        <v>23</v>
      </c>
      <c r="J155" s="43" t="s">
        <v>502</v>
      </c>
      <c r="K155" s="43">
        <v>9</v>
      </c>
      <c r="L155" s="58">
        <v>160</v>
      </c>
      <c r="M155" s="58">
        <v>163</v>
      </c>
      <c r="N155" s="23">
        <v>870</v>
      </c>
      <c r="O155" s="23">
        <f>SUM(P155:X155)</f>
        <v>199</v>
      </c>
      <c r="P155" s="58">
        <v>37</v>
      </c>
      <c r="Q155" s="58">
        <v>3</v>
      </c>
      <c r="R155" s="58">
        <v>92</v>
      </c>
      <c r="S155" s="58">
        <v>0</v>
      </c>
      <c r="T155" s="58">
        <v>52</v>
      </c>
      <c r="U155" s="58">
        <v>4</v>
      </c>
      <c r="V155" s="58">
        <v>4</v>
      </c>
      <c r="W155" s="58">
        <v>5</v>
      </c>
      <c r="X155" s="58">
        <v>2</v>
      </c>
      <c r="Y155" s="54">
        <f>P155/$O155</f>
        <v>0.18592964824120603</v>
      </c>
      <c r="Z155" s="54">
        <f>Q155/$O155</f>
        <v>1.507537688442211E-2</v>
      </c>
      <c r="AA155" s="54">
        <f>R155/$O155</f>
        <v>0.46231155778894473</v>
      </c>
      <c r="AB155" s="54">
        <f>S155/$O155</f>
        <v>0</v>
      </c>
      <c r="AC155" s="54">
        <f>T155/$O155</f>
        <v>0.2613065326633166</v>
      </c>
      <c r="AD155" s="54">
        <f>U155/$O155</f>
        <v>2.0100502512562814E-2</v>
      </c>
      <c r="AE155" s="54">
        <f>V155/$O155</f>
        <v>2.0100502512562814E-2</v>
      </c>
      <c r="AF155" s="54">
        <f>W155/$O155</f>
        <v>2.5125628140703519E-2</v>
      </c>
      <c r="AG155" s="54">
        <f>X155/$O155</f>
        <v>1.0050251256281407E-2</v>
      </c>
      <c r="AH155" s="55">
        <f>(O155/N155)/($O$501/$N$501)</f>
        <v>0.97346316255581034</v>
      </c>
      <c r="AI155" s="54">
        <f>Y155+Z155+AA155</f>
        <v>0.66331658291457285</v>
      </c>
      <c r="AJ155" s="54">
        <f>AB155+AC155+AE155+AG155</f>
        <v>0.29145728643216079</v>
      </c>
      <c r="AK155" s="54">
        <f>AD155</f>
        <v>2.0100502512562814E-2</v>
      </c>
      <c r="AL155" s="54">
        <f>AF155</f>
        <v>2.5125628140703519E-2</v>
      </c>
      <c r="AM155" s="55">
        <f>($AP$6*R155+$AP$7*P155+$AP$8*Q155+$AP$9*S155+$AP$10*T155+$AP$11*U155+$AP$12*V155+$AP$13*W155+$AP$14*X155)/N155</f>
        <v>0.44252873563218392</v>
      </c>
      <c r="AN155" s="54">
        <f>AM155/AM$501</f>
        <v>0.90445332519594379</v>
      </c>
      <c r="AV155" s="44"/>
    </row>
    <row r="156" spans="1:48" s="56" customFormat="1" ht="15" customHeight="1" x14ac:dyDescent="0.2">
      <c r="A156" s="43" t="s">
        <v>620</v>
      </c>
      <c r="B156" s="43"/>
      <c r="C156" s="43" t="s">
        <v>119</v>
      </c>
      <c r="D156" s="43">
        <v>5</v>
      </c>
      <c r="E156" s="43">
        <v>9</v>
      </c>
      <c r="F156" s="43"/>
      <c r="G156" s="43"/>
      <c r="H156" s="43" t="s">
        <v>171</v>
      </c>
      <c r="I156" s="43">
        <v>1</v>
      </c>
      <c r="J156" s="43" t="s">
        <v>501</v>
      </c>
      <c r="K156" s="43">
        <v>6</v>
      </c>
      <c r="L156" s="58">
        <v>2</v>
      </c>
      <c r="M156" s="58">
        <v>2</v>
      </c>
      <c r="N156" s="22">
        <v>20</v>
      </c>
      <c r="O156" s="22">
        <f>SUM(P156:X156)</f>
        <v>3</v>
      </c>
      <c r="P156" s="58">
        <v>1</v>
      </c>
      <c r="Q156" s="58">
        <v>0</v>
      </c>
      <c r="R156" s="58">
        <v>1</v>
      </c>
      <c r="S156" s="58">
        <v>0</v>
      </c>
      <c r="T156" s="58">
        <v>1</v>
      </c>
      <c r="U156" s="58">
        <v>0</v>
      </c>
      <c r="V156" s="58">
        <v>0</v>
      </c>
      <c r="W156" s="58">
        <v>0</v>
      </c>
      <c r="X156" s="58">
        <v>0</v>
      </c>
      <c r="Y156" s="54">
        <f>P156/$O156</f>
        <v>0.33333333333333331</v>
      </c>
      <c r="Z156" s="54">
        <f>Q156/$O156</f>
        <v>0</v>
      </c>
      <c r="AA156" s="54">
        <f>R156/$O156</f>
        <v>0.33333333333333331</v>
      </c>
      <c r="AB156" s="54">
        <f>S156/$O156</f>
        <v>0</v>
      </c>
      <c r="AC156" s="54">
        <f>T156/$O156</f>
        <v>0.33333333333333331</v>
      </c>
      <c r="AD156" s="54">
        <f>U156/$O156</f>
        <v>0</v>
      </c>
      <c r="AE156" s="54">
        <f>V156/$O156</f>
        <v>0</v>
      </c>
      <c r="AF156" s="54">
        <f>W156/$O156</f>
        <v>0</v>
      </c>
      <c r="AG156" s="54">
        <f>X156/$O156</f>
        <v>0</v>
      </c>
      <c r="AH156" s="55">
        <f>(O156/N156)/($O$501/$N$501)</f>
        <v>0.63837659655041834</v>
      </c>
      <c r="AI156" s="54">
        <f>Y156+Z156+AA156</f>
        <v>0.66666666666666663</v>
      </c>
      <c r="AJ156" s="54">
        <f>AB156+AC156+AE156+AG156</f>
        <v>0.33333333333333331</v>
      </c>
      <c r="AK156" s="54">
        <f>AD156</f>
        <v>0</v>
      </c>
      <c r="AL156" s="54">
        <f>AF156</f>
        <v>0</v>
      </c>
      <c r="AM156" s="55">
        <f>($AP$6*R156+$AP$7*P156+$AP$8*Q156+$AP$9*S156+$AP$10*T156+$AP$11*U156+$AP$12*V156+$AP$13*W156+$AP$14*X156)/N156</f>
        <v>0.32500000000000001</v>
      </c>
      <c r="AN156" s="54">
        <f>AM156/AM$501</f>
        <v>0.66424461740039764</v>
      </c>
      <c r="AV156" s="44"/>
    </row>
    <row r="157" spans="1:48" s="56" customFormat="1" ht="15" customHeight="1" x14ac:dyDescent="0.2">
      <c r="A157" s="43" t="s">
        <v>240</v>
      </c>
      <c r="B157" s="43"/>
      <c r="C157" s="43" t="s">
        <v>117</v>
      </c>
      <c r="D157" s="43">
        <v>28</v>
      </c>
      <c r="E157" s="43">
        <v>11</v>
      </c>
      <c r="F157" s="43"/>
      <c r="G157" s="43"/>
      <c r="H157" s="43" t="s">
        <v>422</v>
      </c>
      <c r="I157" s="43">
        <v>23</v>
      </c>
      <c r="J157" s="43" t="s">
        <v>502</v>
      </c>
      <c r="K157" s="43">
        <v>9</v>
      </c>
      <c r="L157" s="58">
        <v>36</v>
      </c>
      <c r="M157" s="58">
        <v>36</v>
      </c>
      <c r="N157" s="23">
        <v>195</v>
      </c>
      <c r="O157" s="23">
        <f>SUM(P157:X157)</f>
        <v>46</v>
      </c>
      <c r="P157" s="58">
        <v>9</v>
      </c>
      <c r="Q157" s="58">
        <v>0</v>
      </c>
      <c r="R157" s="58">
        <v>32</v>
      </c>
      <c r="S157" s="58">
        <v>0</v>
      </c>
      <c r="T157" s="58">
        <v>3</v>
      </c>
      <c r="U157" s="58">
        <v>0</v>
      </c>
      <c r="V157" s="58">
        <v>0</v>
      </c>
      <c r="W157" s="58">
        <v>2</v>
      </c>
      <c r="X157" s="58">
        <v>0</v>
      </c>
      <c r="Y157" s="54">
        <f>P157/$O157</f>
        <v>0.19565217391304349</v>
      </c>
      <c r="Z157" s="54">
        <f>Q157/$O157</f>
        <v>0</v>
      </c>
      <c r="AA157" s="54">
        <f>R157/$O157</f>
        <v>0.69565217391304346</v>
      </c>
      <c r="AB157" s="54">
        <f>S157/$O157</f>
        <v>0</v>
      </c>
      <c r="AC157" s="54">
        <f>T157/$O157</f>
        <v>6.5217391304347824E-2</v>
      </c>
      <c r="AD157" s="54">
        <f>U157/$O157</f>
        <v>0</v>
      </c>
      <c r="AE157" s="54">
        <f>V157/$O157</f>
        <v>0</v>
      </c>
      <c r="AF157" s="54">
        <f>W157/$O157</f>
        <v>4.3478260869565216E-2</v>
      </c>
      <c r="AG157" s="54">
        <f>X157/$O157</f>
        <v>0</v>
      </c>
      <c r="AH157" s="55">
        <f>(O157/N157)/($O$501/$N$501)</f>
        <v>1.0039426817545041</v>
      </c>
      <c r="AI157" s="54">
        <f>Y157+Z157+AA157</f>
        <v>0.89130434782608692</v>
      </c>
      <c r="AJ157" s="54">
        <f>AB157+AC157+AE157+AG157</f>
        <v>6.5217391304347824E-2</v>
      </c>
      <c r="AK157" s="54">
        <f>AD157</f>
        <v>0</v>
      </c>
      <c r="AL157" s="54">
        <f>AF157</f>
        <v>4.3478260869565216E-2</v>
      </c>
      <c r="AM157" s="55">
        <f>($AP$6*R157+$AP$7*P157+$AP$8*Q157+$AP$9*S157+$AP$10*T157+$AP$11*U157+$AP$12*V157+$AP$13*W157+$AP$14*X157)/N157</f>
        <v>0.35128205128205126</v>
      </c>
      <c r="AN157" s="54">
        <f>AM157/AM$501</f>
        <v>0.71796065154914768</v>
      </c>
      <c r="AV157" s="44"/>
    </row>
    <row r="158" spans="1:48" s="56" customFormat="1" ht="15" customHeight="1" x14ac:dyDescent="0.2">
      <c r="A158" s="43" t="s">
        <v>241</v>
      </c>
      <c r="B158" s="43"/>
      <c r="C158" s="43" t="s">
        <v>117</v>
      </c>
      <c r="D158" s="43">
        <v>28</v>
      </c>
      <c r="E158" s="43">
        <v>12</v>
      </c>
      <c r="F158" s="43"/>
      <c r="G158" s="43"/>
      <c r="H158" s="43" t="s">
        <v>200</v>
      </c>
      <c r="I158" s="43">
        <v>3</v>
      </c>
      <c r="J158" s="43" t="s">
        <v>504</v>
      </c>
      <c r="K158" s="43">
        <v>7</v>
      </c>
      <c r="L158" s="58">
        <v>44</v>
      </c>
      <c r="M158" s="58">
        <v>56</v>
      </c>
      <c r="N158" s="23">
        <v>407</v>
      </c>
      <c r="O158" s="23">
        <f>SUM(P158:X158)</f>
        <v>96</v>
      </c>
      <c r="P158" s="58">
        <v>14</v>
      </c>
      <c r="Q158" s="58">
        <v>0</v>
      </c>
      <c r="R158" s="58">
        <v>63</v>
      </c>
      <c r="S158" s="58">
        <v>0</v>
      </c>
      <c r="T158" s="58">
        <v>17</v>
      </c>
      <c r="U158" s="58">
        <v>0</v>
      </c>
      <c r="V158" s="58">
        <v>0</v>
      </c>
      <c r="W158" s="58">
        <v>2</v>
      </c>
      <c r="X158" s="58">
        <v>0</v>
      </c>
      <c r="Y158" s="54">
        <f>P158/$O158</f>
        <v>0.14583333333333334</v>
      </c>
      <c r="Z158" s="54">
        <f>Q158/$O158</f>
        <v>0</v>
      </c>
      <c r="AA158" s="54">
        <f>R158/$O158</f>
        <v>0.65625</v>
      </c>
      <c r="AB158" s="54">
        <f>S158/$O158</f>
        <v>0</v>
      </c>
      <c r="AC158" s="54">
        <f>T158/$O158</f>
        <v>0.17708333333333334</v>
      </c>
      <c r="AD158" s="54">
        <f>U158/$O158</f>
        <v>0</v>
      </c>
      <c r="AE158" s="54">
        <f>V158/$O158</f>
        <v>0</v>
      </c>
      <c r="AF158" s="54">
        <f>W158/$O158</f>
        <v>2.0833333333333332E-2</v>
      </c>
      <c r="AG158" s="54">
        <f>X158/$O158</f>
        <v>0</v>
      </c>
      <c r="AH158" s="55">
        <f>(O158/N158)/($O$501/$N$501)</f>
        <v>1.0038354343790361</v>
      </c>
      <c r="AI158" s="54">
        <f>Y158+Z158+AA158</f>
        <v>0.80208333333333337</v>
      </c>
      <c r="AJ158" s="54">
        <f>AB158+AC158+AE158+AG158</f>
        <v>0.17708333333333334</v>
      </c>
      <c r="AK158" s="54">
        <f>AD158</f>
        <v>0</v>
      </c>
      <c r="AL158" s="54">
        <f>AF158</f>
        <v>2.0833333333333332E-2</v>
      </c>
      <c r="AM158" s="55">
        <f>($AP$6*R158+$AP$7*P158+$AP$8*Q158+$AP$9*S158+$AP$10*T158+$AP$11*U158+$AP$12*V158+$AP$13*W158+$AP$14*X158)/N158</f>
        <v>0.36732186732186733</v>
      </c>
      <c r="AN158" s="54">
        <f>AM158/AM$501</f>
        <v>0.7507433022215797</v>
      </c>
      <c r="AV158" s="44"/>
    </row>
    <row r="159" spans="1:48" s="56" customFormat="1" ht="15" customHeight="1" x14ac:dyDescent="0.2">
      <c r="A159" s="43" t="s">
        <v>30</v>
      </c>
      <c r="B159" s="43"/>
      <c r="C159" s="43" t="s">
        <v>115</v>
      </c>
      <c r="D159" s="43">
        <v>32</v>
      </c>
      <c r="E159" s="43">
        <v>8</v>
      </c>
      <c r="F159" s="43"/>
      <c r="G159" s="43" t="s">
        <v>586</v>
      </c>
      <c r="H159" s="43" t="s">
        <v>49</v>
      </c>
      <c r="I159" s="43">
        <v>7</v>
      </c>
      <c r="J159" s="43" t="s">
        <v>505</v>
      </c>
      <c r="K159" s="43">
        <v>8</v>
      </c>
      <c r="L159" s="58">
        <v>213</v>
      </c>
      <c r="M159" s="58">
        <v>245</v>
      </c>
      <c r="N159" s="22">
        <v>1313</v>
      </c>
      <c r="O159" s="23">
        <f>SUM(P159:X159)</f>
        <v>349</v>
      </c>
      <c r="P159" s="58">
        <v>33</v>
      </c>
      <c r="Q159" s="58">
        <v>10</v>
      </c>
      <c r="R159" s="58">
        <v>230</v>
      </c>
      <c r="S159" s="58">
        <v>0</v>
      </c>
      <c r="T159" s="58">
        <v>33</v>
      </c>
      <c r="U159" s="58">
        <v>9</v>
      </c>
      <c r="V159" s="58">
        <v>26</v>
      </c>
      <c r="W159" s="58">
        <v>6</v>
      </c>
      <c r="X159" s="58">
        <v>2</v>
      </c>
      <c r="Y159" s="54">
        <f>P159/$O159</f>
        <v>9.4555873925501438E-2</v>
      </c>
      <c r="Z159" s="54">
        <f>Q159/$O159</f>
        <v>2.865329512893983E-2</v>
      </c>
      <c r="AA159" s="54">
        <f>R159/$O159</f>
        <v>0.65902578796561606</v>
      </c>
      <c r="AB159" s="54">
        <f>S159/$O159</f>
        <v>0</v>
      </c>
      <c r="AC159" s="54">
        <f>T159/$O159</f>
        <v>9.4555873925501438E-2</v>
      </c>
      <c r="AD159" s="54">
        <f>U159/$O159</f>
        <v>2.5787965616045846E-2</v>
      </c>
      <c r="AE159" s="54">
        <f>V159/$O159</f>
        <v>7.4498567335243557E-2</v>
      </c>
      <c r="AF159" s="54">
        <f>W159/$O159</f>
        <v>1.7191977077363897E-2</v>
      </c>
      <c r="AG159" s="54">
        <f>X159/$O159</f>
        <v>5.7306590257879654E-3</v>
      </c>
      <c r="AH159" s="55">
        <f>(O159/N159)/($O$501/$N$501)</f>
        <v>1.1312182391271695</v>
      </c>
      <c r="AI159" s="54">
        <f>Y159+Z159+AA159</f>
        <v>0.7822349570200573</v>
      </c>
      <c r="AJ159" s="54">
        <f>AB159+AC159+AE159+AG159</f>
        <v>0.17478510028653294</v>
      </c>
      <c r="AK159" s="54">
        <f>AD159</f>
        <v>2.5787965616045846E-2</v>
      </c>
      <c r="AL159" s="54">
        <f>AF159</f>
        <v>1.7191977077363897E-2</v>
      </c>
      <c r="AM159" s="55">
        <f>($AP$6*R159+$AP$7*P159+$AP$8*Q159+$AP$9*S159+$AP$10*T159+$AP$11*U159+$AP$12*V159+$AP$13*W159+$AP$14*X159)/N159</f>
        <v>0.42003046458492005</v>
      </c>
      <c r="AN159" s="54">
        <f>AM159/AM$501</f>
        <v>0.85847069306068147</v>
      </c>
      <c r="AV159" s="44"/>
    </row>
    <row r="160" spans="1:48" s="56" customFormat="1" ht="15" customHeight="1" x14ac:dyDescent="0.2">
      <c r="A160" s="43" t="s">
        <v>192</v>
      </c>
      <c r="B160" s="43"/>
      <c r="C160" s="43" t="s">
        <v>34</v>
      </c>
      <c r="D160" s="43">
        <v>12</v>
      </c>
      <c r="E160" s="43">
        <v>7</v>
      </c>
      <c r="F160" s="43"/>
      <c r="G160" s="43"/>
      <c r="H160" s="43" t="s">
        <v>105</v>
      </c>
      <c r="I160" s="43">
        <v>12</v>
      </c>
      <c r="J160" s="43" t="s">
        <v>110</v>
      </c>
      <c r="K160" s="43">
        <v>5</v>
      </c>
      <c r="L160" s="58">
        <v>32</v>
      </c>
      <c r="M160" s="58">
        <v>34</v>
      </c>
      <c r="N160" s="23">
        <v>182</v>
      </c>
      <c r="O160" s="23">
        <f>SUM(P160:X160)</f>
        <v>36</v>
      </c>
      <c r="P160" s="58">
        <v>4</v>
      </c>
      <c r="Q160" s="58">
        <v>2</v>
      </c>
      <c r="R160" s="58">
        <v>16</v>
      </c>
      <c r="S160" s="58">
        <v>0</v>
      </c>
      <c r="T160" s="58">
        <v>13</v>
      </c>
      <c r="U160" s="58">
        <v>1</v>
      </c>
      <c r="V160" s="58">
        <v>0</v>
      </c>
      <c r="W160" s="58">
        <v>0</v>
      </c>
      <c r="X160" s="58">
        <v>0</v>
      </c>
      <c r="Y160" s="54">
        <f>P160/$O160</f>
        <v>0.1111111111111111</v>
      </c>
      <c r="Z160" s="54">
        <f>Q160/$O160</f>
        <v>5.5555555555555552E-2</v>
      </c>
      <c r="AA160" s="54">
        <f>R160/$O160</f>
        <v>0.44444444444444442</v>
      </c>
      <c r="AB160" s="54">
        <f>S160/$O160</f>
        <v>0</v>
      </c>
      <c r="AC160" s="54">
        <f>T160/$O160</f>
        <v>0.3611111111111111</v>
      </c>
      <c r="AD160" s="54">
        <f>U160/$O160</f>
        <v>2.7777777777777776E-2</v>
      </c>
      <c r="AE160" s="54">
        <f>V160/$O160</f>
        <v>0</v>
      </c>
      <c r="AF160" s="54">
        <f>W160/$O160</f>
        <v>0</v>
      </c>
      <c r="AG160" s="54">
        <f>X160/$O160</f>
        <v>0</v>
      </c>
      <c r="AH160" s="55">
        <f>(O160/N160)/($O$501/$N$501)</f>
        <v>0.84181529215439777</v>
      </c>
      <c r="AI160" s="54">
        <f>Y160+Z160+AA160</f>
        <v>0.61111111111111105</v>
      </c>
      <c r="AJ160" s="54">
        <f>AB160+AC160+AE160+AG160</f>
        <v>0.3611111111111111</v>
      </c>
      <c r="AK160" s="54">
        <f>AD160</f>
        <v>2.7777777777777776E-2</v>
      </c>
      <c r="AL160" s="54">
        <f>AF160</f>
        <v>0</v>
      </c>
      <c r="AM160" s="55">
        <f>($AP$6*R160+$AP$7*P160+$AP$8*Q160+$AP$9*S160+$AP$10*T160+$AP$11*U160+$AP$12*V160+$AP$13*W160+$AP$14*X160)/N160</f>
        <v>0.39835164835164832</v>
      </c>
      <c r="AN160" s="54">
        <f>AM160/AM$501</f>
        <v>0.81416288692356431</v>
      </c>
      <c r="AV160" s="44"/>
    </row>
    <row r="161" spans="1:48" s="56" customFormat="1" ht="15" customHeight="1" x14ac:dyDescent="0.2">
      <c r="A161" s="43" t="s">
        <v>218</v>
      </c>
      <c r="B161" s="43"/>
      <c r="C161" s="43" t="s">
        <v>113</v>
      </c>
      <c r="D161" s="43">
        <v>18</v>
      </c>
      <c r="E161" s="43">
        <v>6</v>
      </c>
      <c r="F161" s="43"/>
      <c r="G161" s="43"/>
      <c r="H161" s="43" t="s">
        <v>218</v>
      </c>
      <c r="I161" s="43">
        <v>6</v>
      </c>
      <c r="J161" s="43" t="s">
        <v>501</v>
      </c>
      <c r="K161" s="43">
        <v>6</v>
      </c>
      <c r="L161" s="58">
        <v>77</v>
      </c>
      <c r="M161" s="58">
        <v>77</v>
      </c>
      <c r="N161" s="23">
        <v>414</v>
      </c>
      <c r="O161" s="23">
        <f>SUM(P161:X161)</f>
        <v>83</v>
      </c>
      <c r="P161" s="58">
        <v>22</v>
      </c>
      <c r="Q161" s="58">
        <v>0</v>
      </c>
      <c r="R161" s="58">
        <v>42</v>
      </c>
      <c r="S161" s="58">
        <v>0</v>
      </c>
      <c r="T161" s="58">
        <v>19</v>
      </c>
      <c r="U161" s="58">
        <v>0</v>
      </c>
      <c r="V161" s="58">
        <v>0</v>
      </c>
      <c r="W161" s="58">
        <v>0</v>
      </c>
      <c r="X161" s="58">
        <v>0</v>
      </c>
      <c r="Y161" s="54">
        <f>P161/$O161</f>
        <v>0.26506024096385544</v>
      </c>
      <c r="Z161" s="54">
        <f>Q161/$O161</f>
        <v>0</v>
      </c>
      <c r="AA161" s="54">
        <f>R161/$O161</f>
        <v>0.50602409638554213</v>
      </c>
      <c r="AB161" s="54">
        <f>S161/$O161</f>
        <v>0</v>
      </c>
      <c r="AC161" s="54">
        <f>T161/$O161</f>
        <v>0.2289156626506024</v>
      </c>
      <c r="AD161" s="54">
        <f>U161/$O161</f>
        <v>0</v>
      </c>
      <c r="AE161" s="54">
        <f>V161/$O161</f>
        <v>0</v>
      </c>
      <c r="AF161" s="54">
        <f>W161/$O161</f>
        <v>0</v>
      </c>
      <c r="AG161" s="54">
        <f>X161/$O161</f>
        <v>0</v>
      </c>
      <c r="AH161" s="55">
        <f>(O161/N161)/($O$501/$N$501)</f>
        <v>0.85322475867447212</v>
      </c>
      <c r="AI161" s="54">
        <f>Y161+Z161+AA161</f>
        <v>0.77108433734939763</v>
      </c>
      <c r="AJ161" s="54">
        <f>AB161+AC161+AE161+AG161</f>
        <v>0.2289156626506024</v>
      </c>
      <c r="AK161" s="54">
        <f>AD161</f>
        <v>0</v>
      </c>
      <c r="AL161" s="54">
        <f>AF161</f>
        <v>0</v>
      </c>
      <c r="AM161" s="55">
        <f>($AP$6*R161+$AP$7*P161+$AP$8*Q161+$AP$9*S161+$AP$10*T161+$AP$11*U161+$AP$12*V161+$AP$13*W161+$AP$14*X161)/N161</f>
        <v>0.37560386473429952</v>
      </c>
      <c r="AN161" s="54">
        <f>AM161/AM$501</f>
        <v>0.76767029361398609</v>
      </c>
      <c r="AV161" s="44"/>
    </row>
    <row r="162" spans="1:48" s="56" customFormat="1" ht="15" customHeight="1" x14ac:dyDescent="0.2">
      <c r="A162" s="43" t="s">
        <v>49</v>
      </c>
      <c r="B162" s="43"/>
      <c r="C162" s="43" t="s">
        <v>115</v>
      </c>
      <c r="D162" s="43">
        <v>32</v>
      </c>
      <c r="E162" s="43">
        <v>9</v>
      </c>
      <c r="F162" s="43"/>
      <c r="G162" s="43"/>
      <c r="H162" s="43" t="s">
        <v>49</v>
      </c>
      <c r="I162" s="43">
        <v>7</v>
      </c>
      <c r="J162" s="43" t="s">
        <v>110</v>
      </c>
      <c r="K162" s="43">
        <v>5</v>
      </c>
      <c r="L162" s="58">
        <v>143</v>
      </c>
      <c r="M162" s="58">
        <v>181</v>
      </c>
      <c r="N162" s="22">
        <v>903</v>
      </c>
      <c r="O162" s="23">
        <f>SUM(P162:X162)</f>
        <v>245</v>
      </c>
      <c r="P162" s="58">
        <v>48</v>
      </c>
      <c r="Q162" s="58">
        <v>8</v>
      </c>
      <c r="R162" s="58">
        <v>104</v>
      </c>
      <c r="S162" s="58">
        <v>0</v>
      </c>
      <c r="T162" s="58">
        <v>38</v>
      </c>
      <c r="U162" s="58">
        <v>2</v>
      </c>
      <c r="V162" s="58">
        <v>40</v>
      </c>
      <c r="W162" s="58">
        <v>5</v>
      </c>
      <c r="X162" s="58">
        <v>0</v>
      </c>
      <c r="Y162" s="54">
        <f>P162/$O162</f>
        <v>0.19591836734693877</v>
      </c>
      <c r="Z162" s="54">
        <f>Q162/$O162</f>
        <v>3.2653061224489799E-2</v>
      </c>
      <c r="AA162" s="54">
        <f>R162/$O162</f>
        <v>0.42448979591836733</v>
      </c>
      <c r="AB162" s="54">
        <f>S162/$O162</f>
        <v>0</v>
      </c>
      <c r="AC162" s="54">
        <f>T162/$O162</f>
        <v>0.15510204081632653</v>
      </c>
      <c r="AD162" s="54">
        <f>U162/$O162</f>
        <v>8.1632653061224497E-3</v>
      </c>
      <c r="AE162" s="54">
        <f>V162/$O162</f>
        <v>0.16326530612244897</v>
      </c>
      <c r="AF162" s="54">
        <f>W162/$O162</f>
        <v>2.0408163265306121E-2</v>
      </c>
      <c r="AG162" s="54">
        <f>X162/$O162</f>
        <v>0</v>
      </c>
      <c r="AH162" s="55">
        <f>(O162/N162)/($O$501/$N$501)</f>
        <v>1.1546863503495939</v>
      </c>
      <c r="AI162" s="54">
        <f>Y162+Z162+AA162</f>
        <v>0.65306122448979587</v>
      </c>
      <c r="AJ162" s="54">
        <f>AB162+AC162+AE162+AG162</f>
        <v>0.3183673469387755</v>
      </c>
      <c r="AK162" s="54">
        <f>AD162</f>
        <v>8.1632653061224497E-3</v>
      </c>
      <c r="AL162" s="54">
        <f>AF162</f>
        <v>2.0408163265306121E-2</v>
      </c>
      <c r="AM162" s="55">
        <f>($AP$6*R162+$AP$7*P162+$AP$8*Q162+$AP$9*S162+$AP$10*T162+$AP$11*U162+$AP$12*V162+$AP$13*W162+$AP$14*X162)/N162</f>
        <v>0.48726467331118495</v>
      </c>
      <c r="AN162" s="54">
        <f>AM162/AM$501</f>
        <v>0.99588595845020855</v>
      </c>
      <c r="AV162" s="44"/>
    </row>
    <row r="163" spans="1:48" s="56" customFormat="1" ht="15" customHeight="1" x14ac:dyDescent="0.2">
      <c r="A163" s="43" t="s">
        <v>224</v>
      </c>
      <c r="B163" s="43"/>
      <c r="C163" s="43" t="s">
        <v>120</v>
      </c>
      <c r="D163" s="43">
        <v>19</v>
      </c>
      <c r="E163" s="43">
        <v>6</v>
      </c>
      <c r="F163" s="43"/>
      <c r="G163" s="43"/>
      <c r="H163" s="43" t="s">
        <v>125</v>
      </c>
      <c r="I163" s="43">
        <v>20</v>
      </c>
      <c r="J163" s="43" t="s">
        <v>505</v>
      </c>
      <c r="K163" s="43">
        <v>8</v>
      </c>
      <c r="L163" s="58">
        <v>31</v>
      </c>
      <c r="M163" s="58">
        <v>40</v>
      </c>
      <c r="N163" s="23">
        <v>207</v>
      </c>
      <c r="O163" s="23">
        <f>SUM(P163:X163)</f>
        <v>53</v>
      </c>
      <c r="P163" s="58">
        <v>8</v>
      </c>
      <c r="Q163" s="58">
        <v>2</v>
      </c>
      <c r="R163" s="58">
        <v>36</v>
      </c>
      <c r="S163" s="58">
        <v>0</v>
      </c>
      <c r="T163" s="58">
        <v>5</v>
      </c>
      <c r="U163" s="58">
        <v>0</v>
      </c>
      <c r="V163" s="58">
        <v>2</v>
      </c>
      <c r="W163" s="58">
        <v>0</v>
      </c>
      <c r="X163" s="58">
        <v>0</v>
      </c>
      <c r="Y163" s="54">
        <f>P163/$O163</f>
        <v>0.15094339622641509</v>
      </c>
      <c r="Z163" s="54">
        <f>Q163/$O163</f>
        <v>3.7735849056603772E-2</v>
      </c>
      <c r="AA163" s="54">
        <f>R163/$O163</f>
        <v>0.67924528301886788</v>
      </c>
      <c r="AB163" s="54">
        <f>S163/$O163</f>
        <v>0</v>
      </c>
      <c r="AC163" s="54">
        <f>T163/$O163</f>
        <v>9.4339622641509441E-2</v>
      </c>
      <c r="AD163" s="54">
        <f>U163/$O163</f>
        <v>0</v>
      </c>
      <c r="AE163" s="54">
        <f>V163/$O163</f>
        <v>3.7735849056603772E-2</v>
      </c>
      <c r="AF163" s="54">
        <f>W163/$O163</f>
        <v>0</v>
      </c>
      <c r="AG163" s="54">
        <f>X163/$O163</f>
        <v>0</v>
      </c>
      <c r="AH163" s="55">
        <f>(O163/N163)/($O$501/$N$501)</f>
        <v>1.0896605351746271</v>
      </c>
      <c r="AI163" s="54">
        <f>Y163+Z163+AA163</f>
        <v>0.86792452830188671</v>
      </c>
      <c r="AJ163" s="54">
        <f>AB163+AC163+AE163+AG163</f>
        <v>0.13207547169811321</v>
      </c>
      <c r="AK163" s="54">
        <f>AD163</f>
        <v>0</v>
      </c>
      <c r="AL163" s="54">
        <f>AF163</f>
        <v>0</v>
      </c>
      <c r="AM163" s="55">
        <f>($AP$6*R163+$AP$7*P163+$AP$8*Q163+$AP$9*S163+$AP$10*T163+$AP$11*U163+$AP$12*V163+$AP$13*W163+$AP$14*X163)/N163</f>
        <v>0.38405797101449274</v>
      </c>
      <c r="AN163" s="54">
        <f>AM163/AM$501</f>
        <v>0.78494904620336847</v>
      </c>
      <c r="AV163" s="44"/>
    </row>
    <row r="164" spans="1:48" s="56" customFormat="1" ht="15" customHeight="1" x14ac:dyDescent="0.2">
      <c r="A164" s="43" t="s">
        <v>42</v>
      </c>
      <c r="B164" s="43"/>
      <c r="C164" s="43" t="s">
        <v>109</v>
      </c>
      <c r="D164" s="43">
        <v>26</v>
      </c>
      <c r="E164" s="43">
        <v>1</v>
      </c>
      <c r="F164" s="43"/>
      <c r="G164" s="43"/>
      <c r="H164" s="43" t="s">
        <v>286</v>
      </c>
      <c r="I164" s="43">
        <v>25</v>
      </c>
      <c r="J164" s="43" t="s">
        <v>507</v>
      </c>
      <c r="K164" s="43">
        <v>4</v>
      </c>
      <c r="L164" s="58">
        <v>119</v>
      </c>
      <c r="M164" s="58">
        <v>121</v>
      </c>
      <c r="N164" s="23">
        <v>677</v>
      </c>
      <c r="O164" s="23">
        <f>SUM(P164:X164)</f>
        <v>159</v>
      </c>
      <c r="P164" s="58">
        <v>30</v>
      </c>
      <c r="Q164" s="58">
        <v>8</v>
      </c>
      <c r="R164" s="58">
        <v>90</v>
      </c>
      <c r="S164" s="58">
        <v>0</v>
      </c>
      <c r="T164" s="58">
        <v>16</v>
      </c>
      <c r="U164" s="58">
        <v>3</v>
      </c>
      <c r="V164" s="58">
        <v>0</v>
      </c>
      <c r="W164" s="58">
        <v>12</v>
      </c>
      <c r="X164" s="58">
        <v>0</v>
      </c>
      <c r="Y164" s="54">
        <f>P164/$O164</f>
        <v>0.18867924528301888</v>
      </c>
      <c r="Z164" s="54">
        <f>Q164/$O164</f>
        <v>5.0314465408805034E-2</v>
      </c>
      <c r="AA164" s="54">
        <f>R164/$O164</f>
        <v>0.56603773584905659</v>
      </c>
      <c r="AB164" s="54">
        <f>S164/$O164</f>
        <v>0</v>
      </c>
      <c r="AC164" s="54">
        <f>T164/$O164</f>
        <v>0.10062893081761007</v>
      </c>
      <c r="AD164" s="54">
        <f>U164/$O164</f>
        <v>1.8867924528301886E-2</v>
      </c>
      <c r="AE164" s="54">
        <f>V164/$O164</f>
        <v>0</v>
      </c>
      <c r="AF164" s="54">
        <f>W164/$O164</f>
        <v>7.5471698113207544E-2</v>
      </c>
      <c r="AG164" s="54">
        <f>X164/$O164</f>
        <v>0</v>
      </c>
      <c r="AH164" s="55">
        <f>(O164/N164)/($O$501/$N$501)</f>
        <v>0.99952613344674057</v>
      </c>
      <c r="AI164" s="54">
        <f>Y164+Z164+AA164</f>
        <v>0.80503144654088055</v>
      </c>
      <c r="AJ164" s="54">
        <f>AB164+AC164+AE164+AG164</f>
        <v>0.10062893081761007</v>
      </c>
      <c r="AK164" s="54">
        <f>AD164</f>
        <v>1.8867924528301886E-2</v>
      </c>
      <c r="AL164" s="54">
        <f>AF164</f>
        <v>7.5471698113207544E-2</v>
      </c>
      <c r="AM164" s="55">
        <f>($AP$6*R164+$AP$7*P164+$AP$8*Q164+$AP$9*S164+$AP$10*T164+$AP$11*U164+$AP$12*V164+$AP$13*W164+$AP$14*X164)/N164</f>
        <v>0.40177252584933532</v>
      </c>
      <c r="AN164" s="54">
        <f>AM164/AM$501</f>
        <v>0.82115457758394805</v>
      </c>
      <c r="AV164" s="44"/>
    </row>
    <row r="165" spans="1:48" s="56" customFormat="1" ht="15" customHeight="1" x14ac:dyDescent="0.2">
      <c r="A165" s="43" t="s">
        <v>403</v>
      </c>
      <c r="B165" s="43"/>
      <c r="C165" s="43" t="s">
        <v>331</v>
      </c>
      <c r="D165" s="43">
        <v>20</v>
      </c>
      <c r="E165" s="43">
        <v>1</v>
      </c>
      <c r="F165" s="43"/>
      <c r="G165" s="43"/>
      <c r="H165" s="43" t="s">
        <v>331</v>
      </c>
      <c r="I165" s="43">
        <v>18</v>
      </c>
      <c r="J165" s="43" t="s">
        <v>503</v>
      </c>
      <c r="K165" s="43">
        <v>10</v>
      </c>
      <c r="L165" s="58">
        <v>31</v>
      </c>
      <c r="M165" s="58">
        <v>34</v>
      </c>
      <c r="N165" s="23">
        <v>166</v>
      </c>
      <c r="O165" s="23">
        <f>SUM(P165:X165)</f>
        <v>58</v>
      </c>
      <c r="P165" s="58">
        <v>16</v>
      </c>
      <c r="Q165" s="58">
        <v>4</v>
      </c>
      <c r="R165" s="58">
        <v>27</v>
      </c>
      <c r="S165" s="58">
        <v>0</v>
      </c>
      <c r="T165" s="58">
        <v>11</v>
      </c>
      <c r="U165" s="58">
        <v>0</v>
      </c>
      <c r="V165" s="58">
        <v>0</v>
      </c>
      <c r="W165" s="58">
        <v>0</v>
      </c>
      <c r="X165" s="58">
        <v>0</v>
      </c>
      <c r="Y165" s="54">
        <f>P165/$O165</f>
        <v>0.27586206896551724</v>
      </c>
      <c r="Z165" s="54">
        <f>Q165/$O165</f>
        <v>6.8965517241379309E-2</v>
      </c>
      <c r="AA165" s="54">
        <f>R165/$O165</f>
        <v>0.46551724137931033</v>
      </c>
      <c r="AB165" s="54">
        <f>S165/$O165</f>
        <v>0</v>
      </c>
      <c r="AC165" s="54">
        <f>T165/$O165</f>
        <v>0.18965517241379309</v>
      </c>
      <c r="AD165" s="54">
        <f>U165/$O165</f>
        <v>0</v>
      </c>
      <c r="AE165" s="54">
        <f>V165/$O165</f>
        <v>0</v>
      </c>
      <c r="AF165" s="54">
        <f>W165/$O165</f>
        <v>0</v>
      </c>
      <c r="AG165" s="54">
        <f>X165/$O165</f>
        <v>0</v>
      </c>
      <c r="AH165" s="55">
        <f>(O165/N165)/($O$501/$N$501)</f>
        <v>1.4869816305190466</v>
      </c>
      <c r="AI165" s="54">
        <f>Y165+Z165+AA165</f>
        <v>0.81034482758620685</v>
      </c>
      <c r="AJ165" s="54">
        <f>AB165+AC165+AE165+AG165</f>
        <v>0.18965517241379309</v>
      </c>
      <c r="AK165" s="54">
        <f>AD165</f>
        <v>0</v>
      </c>
      <c r="AL165" s="54">
        <f>AF165</f>
        <v>0</v>
      </c>
      <c r="AM165" s="55">
        <f>($AP$6*R165+$AP$7*P165+$AP$8*Q165+$AP$9*S165+$AP$10*T165+$AP$11*U165+$AP$12*V165+$AP$13*W165+$AP$14*X165)/N165</f>
        <v>0.66566265060240959</v>
      </c>
      <c r="AN165" s="54">
        <f>AM165/AM$501</f>
        <v>1.3605010235911759</v>
      </c>
      <c r="AV165" s="44"/>
    </row>
    <row r="166" spans="1:48" s="56" customFormat="1" ht="15" customHeight="1" x14ac:dyDescent="0.2">
      <c r="A166" s="43" t="s">
        <v>353</v>
      </c>
      <c r="B166" s="43"/>
      <c r="C166" s="43" t="s">
        <v>324</v>
      </c>
      <c r="D166" s="43">
        <v>4</v>
      </c>
      <c r="E166" s="43">
        <v>7</v>
      </c>
      <c r="F166" s="43"/>
      <c r="G166" s="43"/>
      <c r="H166" s="43" t="s">
        <v>330</v>
      </c>
      <c r="I166" s="43">
        <v>17</v>
      </c>
      <c r="J166" s="43" t="s">
        <v>503</v>
      </c>
      <c r="K166" s="43">
        <v>10</v>
      </c>
      <c r="L166" s="58">
        <v>25</v>
      </c>
      <c r="M166" s="58">
        <v>27</v>
      </c>
      <c r="N166" s="23">
        <v>173</v>
      </c>
      <c r="O166" s="23">
        <f>SUM(P166:X166)</f>
        <v>42</v>
      </c>
      <c r="P166" s="58">
        <v>9</v>
      </c>
      <c r="Q166" s="58">
        <v>3</v>
      </c>
      <c r="R166" s="58">
        <v>24</v>
      </c>
      <c r="S166" s="58">
        <v>0</v>
      </c>
      <c r="T166" s="58">
        <v>6</v>
      </c>
      <c r="U166" s="58">
        <v>0</v>
      </c>
      <c r="V166" s="58">
        <v>0</v>
      </c>
      <c r="W166" s="58">
        <v>0</v>
      </c>
      <c r="X166" s="58">
        <v>0</v>
      </c>
      <c r="Y166" s="54">
        <f>P166/$O166</f>
        <v>0.21428571428571427</v>
      </c>
      <c r="Z166" s="54">
        <f>Q166/$O166</f>
        <v>7.1428571428571425E-2</v>
      </c>
      <c r="AA166" s="54">
        <f>R166/$O166</f>
        <v>0.5714285714285714</v>
      </c>
      <c r="AB166" s="54">
        <f>S166/$O166</f>
        <v>0</v>
      </c>
      <c r="AC166" s="54">
        <f>T166/$O166</f>
        <v>0.14285714285714285</v>
      </c>
      <c r="AD166" s="54">
        <f>U166/$O166</f>
        <v>0</v>
      </c>
      <c r="AE166" s="54">
        <f>V166/$O166</f>
        <v>0</v>
      </c>
      <c r="AF166" s="54">
        <f>W166/$O166</f>
        <v>0</v>
      </c>
      <c r="AG166" s="54">
        <f>X166/$O166</f>
        <v>0</v>
      </c>
      <c r="AH166" s="55">
        <f>(O166/N166)/($O$501/$N$501)</f>
        <v>1.0332106764977869</v>
      </c>
      <c r="AI166" s="54">
        <f>Y166+Z166+AA166</f>
        <v>0.8571428571428571</v>
      </c>
      <c r="AJ166" s="54">
        <f>AB166+AC166+AE166+AG166</f>
        <v>0.14285714285714285</v>
      </c>
      <c r="AK166" s="54">
        <f>AD166</f>
        <v>0</v>
      </c>
      <c r="AL166" s="54">
        <f>AF166</f>
        <v>0</v>
      </c>
      <c r="AM166" s="55">
        <f>($AP$6*R166+$AP$7*P166+$AP$8*Q166+$AP$9*S166+$AP$10*T166+$AP$11*U166+$AP$12*V166+$AP$13*W166+$AP$14*X166)/N166</f>
        <v>0.41618497109826591</v>
      </c>
      <c r="AN166" s="54">
        <f>AM166/AM$501</f>
        <v>0.85061115967680978</v>
      </c>
      <c r="AV166" s="44"/>
    </row>
    <row r="167" spans="1:48" s="56" customFormat="1" ht="15" customHeight="1" x14ac:dyDescent="0.2">
      <c r="A167" s="43" t="s">
        <v>455</v>
      </c>
      <c r="B167" s="43"/>
      <c r="C167" s="43" t="s">
        <v>119</v>
      </c>
      <c r="D167" s="43">
        <v>5</v>
      </c>
      <c r="E167" s="43">
        <v>4</v>
      </c>
      <c r="F167" s="43" t="s">
        <v>417</v>
      </c>
      <c r="G167" s="43"/>
      <c r="H167" s="43" t="s">
        <v>171</v>
      </c>
      <c r="I167" s="43">
        <v>1</v>
      </c>
      <c r="J167" s="43" t="s">
        <v>501</v>
      </c>
      <c r="K167" s="43">
        <v>6</v>
      </c>
      <c r="L167" s="58">
        <v>412</v>
      </c>
      <c r="M167" s="58">
        <v>462</v>
      </c>
      <c r="N167" s="23">
        <v>2044</v>
      </c>
      <c r="O167" s="23">
        <f>SUM(P167:X167)</f>
        <v>420</v>
      </c>
      <c r="P167" s="58">
        <v>23</v>
      </c>
      <c r="Q167" s="58">
        <v>22</v>
      </c>
      <c r="R167" s="58">
        <v>105</v>
      </c>
      <c r="S167" s="58">
        <v>0</v>
      </c>
      <c r="T167" s="58">
        <v>155</v>
      </c>
      <c r="U167" s="58">
        <v>51</v>
      </c>
      <c r="V167" s="58">
        <v>26</v>
      </c>
      <c r="W167" s="58">
        <v>25</v>
      </c>
      <c r="X167" s="58">
        <v>13</v>
      </c>
      <c r="Y167" s="54">
        <f>P167/$O167</f>
        <v>5.4761904761904762E-2</v>
      </c>
      <c r="Z167" s="54">
        <f>Q167/$O167</f>
        <v>5.2380952380952382E-2</v>
      </c>
      <c r="AA167" s="54">
        <f>R167/$O167</f>
        <v>0.25</v>
      </c>
      <c r="AB167" s="54">
        <f>S167/$O167</f>
        <v>0</v>
      </c>
      <c r="AC167" s="54">
        <f>T167/$O167</f>
        <v>0.36904761904761907</v>
      </c>
      <c r="AD167" s="54">
        <f>U167/$O167</f>
        <v>0.12142857142857143</v>
      </c>
      <c r="AE167" s="54">
        <f>V167/$O167</f>
        <v>6.1904761904761907E-2</v>
      </c>
      <c r="AF167" s="54">
        <f>W167/$O167</f>
        <v>5.9523809523809521E-2</v>
      </c>
      <c r="AG167" s="54">
        <f>X167/$O167</f>
        <v>3.0952380952380953E-2</v>
      </c>
      <c r="AH167" s="55">
        <f>(O167/N167)/($O$501/$N$501)</f>
        <v>0.87448848842523053</v>
      </c>
      <c r="AI167" s="54">
        <f>Y167+Z167+AA167</f>
        <v>0.35714285714285715</v>
      </c>
      <c r="AJ167" s="54">
        <f>AB167+AC167+AE167+AG167</f>
        <v>0.46190476190476193</v>
      </c>
      <c r="AK167" s="54">
        <f>AD167</f>
        <v>0.12142857142857143</v>
      </c>
      <c r="AL167" s="54">
        <f>AF167</f>
        <v>5.9523809523809521E-2</v>
      </c>
      <c r="AM167" s="55">
        <f>($AP$6*R167+$AP$7*P167+$AP$8*Q167+$AP$9*S167+$AP$10*T167+$AP$11*U167+$AP$12*V167+$AP$13*W167+$AP$14*X167)/N167</f>
        <v>0.53669275929549898</v>
      </c>
      <c r="AN167" s="54">
        <f>AM167/AM$501</f>
        <v>1.0969085432609305</v>
      </c>
      <c r="AV167" s="44"/>
    </row>
    <row r="168" spans="1:48" s="56" customFormat="1" ht="15" customHeight="1" x14ac:dyDescent="0.2">
      <c r="A168" s="43" t="s">
        <v>354</v>
      </c>
      <c r="B168" s="43"/>
      <c r="C168" s="43" t="s">
        <v>324</v>
      </c>
      <c r="D168" s="43">
        <v>4</v>
      </c>
      <c r="E168" s="43">
        <v>10</v>
      </c>
      <c r="F168" s="43"/>
      <c r="G168" s="43"/>
      <c r="H168" s="43" t="s">
        <v>330</v>
      </c>
      <c r="I168" s="43">
        <v>17</v>
      </c>
      <c r="J168" s="43" t="s">
        <v>503</v>
      </c>
      <c r="K168" s="43">
        <v>10</v>
      </c>
      <c r="L168" s="58">
        <v>78</v>
      </c>
      <c r="M168" s="58">
        <v>79</v>
      </c>
      <c r="N168" s="23">
        <v>446</v>
      </c>
      <c r="O168" s="23">
        <f>SUM(P168:X168)</f>
        <v>116</v>
      </c>
      <c r="P168" s="58">
        <v>13</v>
      </c>
      <c r="Q168" s="58">
        <v>8</v>
      </c>
      <c r="R168" s="58">
        <v>42</v>
      </c>
      <c r="S168" s="58">
        <v>0</v>
      </c>
      <c r="T168" s="58">
        <v>16</v>
      </c>
      <c r="U168" s="58">
        <v>5</v>
      </c>
      <c r="V168" s="58">
        <v>1</v>
      </c>
      <c r="W168" s="58">
        <v>30</v>
      </c>
      <c r="X168" s="58">
        <v>1</v>
      </c>
      <c r="Y168" s="54">
        <f>P168/$O168</f>
        <v>0.11206896551724138</v>
      </c>
      <c r="Z168" s="54">
        <f>Q168/$O168</f>
        <v>6.8965517241379309E-2</v>
      </c>
      <c r="AA168" s="54">
        <f>R168/$O168</f>
        <v>0.36206896551724138</v>
      </c>
      <c r="AB168" s="54">
        <f>S168/$O168</f>
        <v>0</v>
      </c>
      <c r="AC168" s="54">
        <f>T168/$O168</f>
        <v>0.13793103448275862</v>
      </c>
      <c r="AD168" s="54">
        <f>U168/$O168</f>
        <v>4.3103448275862072E-2</v>
      </c>
      <c r="AE168" s="54">
        <f>V168/$O168</f>
        <v>8.6206896551724137E-3</v>
      </c>
      <c r="AF168" s="54">
        <f>W168/$O168</f>
        <v>0.25862068965517243</v>
      </c>
      <c r="AG168" s="54">
        <f>X168/$O168</f>
        <v>8.6206896551724137E-3</v>
      </c>
      <c r="AH168" s="55">
        <f>(O168/N168)/($O$501/$N$501)</f>
        <v>1.1069011240635054</v>
      </c>
      <c r="AI168" s="54">
        <f>Y168+Z168+AA168</f>
        <v>0.5431034482758621</v>
      </c>
      <c r="AJ168" s="54">
        <f>AB168+AC168+AE168+AG168</f>
        <v>0.15517241379310343</v>
      </c>
      <c r="AK168" s="54">
        <f>AD168</f>
        <v>4.3103448275862072E-2</v>
      </c>
      <c r="AL168" s="54">
        <f>AF168</f>
        <v>0.25862068965517243</v>
      </c>
      <c r="AM168" s="55">
        <f>($AP$6*R168+$AP$7*P168+$AP$8*Q168+$AP$9*S168+$AP$10*T168+$AP$11*U168+$AP$12*V168+$AP$13*W168+$AP$14*X168)/N168</f>
        <v>0.47085201793721976</v>
      </c>
      <c r="AN168" s="54">
        <f>AM168/AM$501</f>
        <v>0.96234128771358063</v>
      </c>
      <c r="AV168" s="44"/>
    </row>
    <row r="169" spans="1:48" s="56" customFormat="1" ht="15" customHeight="1" x14ac:dyDescent="0.2">
      <c r="A169" s="43" t="s">
        <v>36</v>
      </c>
      <c r="B169" s="43"/>
      <c r="C169" s="43" t="s">
        <v>115</v>
      </c>
      <c r="D169" s="43">
        <v>32</v>
      </c>
      <c r="E169" s="43">
        <v>18</v>
      </c>
      <c r="F169" s="43"/>
      <c r="G169" s="43"/>
      <c r="H169" s="43" t="s">
        <v>105</v>
      </c>
      <c r="I169" s="43">
        <v>12</v>
      </c>
      <c r="J169" s="43" t="s">
        <v>110</v>
      </c>
      <c r="K169" s="43">
        <v>5</v>
      </c>
      <c r="L169" s="58">
        <v>56</v>
      </c>
      <c r="M169" s="58">
        <v>60</v>
      </c>
      <c r="N169" s="23">
        <v>318</v>
      </c>
      <c r="O169" s="23">
        <f>SUM(P169:X169)</f>
        <v>70</v>
      </c>
      <c r="P169" s="58">
        <v>14</v>
      </c>
      <c r="Q169" s="58">
        <v>0</v>
      </c>
      <c r="R169" s="58">
        <v>41</v>
      </c>
      <c r="S169" s="58">
        <v>0</v>
      </c>
      <c r="T169" s="58">
        <v>12</v>
      </c>
      <c r="U169" s="58">
        <v>1</v>
      </c>
      <c r="V169" s="58">
        <v>0</v>
      </c>
      <c r="W169" s="58">
        <v>2</v>
      </c>
      <c r="X169" s="58">
        <v>0</v>
      </c>
      <c r="Y169" s="54">
        <f>P169/$O169</f>
        <v>0.2</v>
      </c>
      <c r="Z169" s="54">
        <f>Q169/$O169</f>
        <v>0</v>
      </c>
      <c r="AA169" s="54">
        <f>R169/$O169</f>
        <v>0.58571428571428574</v>
      </c>
      <c r="AB169" s="54">
        <f>S169/$O169</f>
        <v>0</v>
      </c>
      <c r="AC169" s="54">
        <f>T169/$O169</f>
        <v>0.17142857142857143</v>
      </c>
      <c r="AD169" s="54">
        <f>U169/$O169</f>
        <v>1.4285714285714285E-2</v>
      </c>
      <c r="AE169" s="54">
        <f>V169/$O169</f>
        <v>0</v>
      </c>
      <c r="AF169" s="54">
        <f>W169/$O169</f>
        <v>2.8571428571428571E-2</v>
      </c>
      <c r="AG169" s="54">
        <f>X169/$O169</f>
        <v>0</v>
      </c>
      <c r="AH169" s="55">
        <f>(O169/N169)/($O$501/$N$501)</f>
        <v>0.93682100122702905</v>
      </c>
      <c r="AI169" s="54">
        <f>Y169+Z169+AA169</f>
        <v>0.78571428571428581</v>
      </c>
      <c r="AJ169" s="54">
        <f>AB169+AC169+AE169+AG169</f>
        <v>0.17142857142857143</v>
      </c>
      <c r="AK169" s="54">
        <f>AD169</f>
        <v>1.4285714285714285E-2</v>
      </c>
      <c r="AL169" s="54">
        <f>AF169</f>
        <v>2.8571428571428571E-2</v>
      </c>
      <c r="AM169" s="55">
        <f>($AP$6*R169+$AP$7*P169+$AP$8*Q169+$AP$9*S169+$AP$10*T169+$AP$11*U169+$AP$12*V169+$AP$13*W169+$AP$14*X169)/N169</f>
        <v>0.3867924528301887</v>
      </c>
      <c r="AN169" s="54">
        <f>AM169/AM$501</f>
        <v>0.79053786105707713</v>
      </c>
      <c r="AV169" s="44"/>
    </row>
    <row r="170" spans="1:48" s="56" customFormat="1" ht="15" customHeight="1" x14ac:dyDescent="0.2">
      <c r="A170" s="43" t="s">
        <v>420</v>
      </c>
      <c r="B170" s="43"/>
      <c r="C170" s="43" t="s">
        <v>111</v>
      </c>
      <c r="D170" s="43">
        <v>8</v>
      </c>
      <c r="E170" s="43">
        <v>13</v>
      </c>
      <c r="F170" s="43"/>
      <c r="G170" s="43"/>
      <c r="H170" s="43" t="s">
        <v>286</v>
      </c>
      <c r="I170" s="43">
        <v>25</v>
      </c>
      <c r="J170" s="43" t="s">
        <v>507</v>
      </c>
      <c r="K170" s="43">
        <v>4</v>
      </c>
      <c r="L170" s="58">
        <v>73</v>
      </c>
      <c r="M170" s="58">
        <v>75</v>
      </c>
      <c r="N170" s="23">
        <v>427</v>
      </c>
      <c r="O170" s="23">
        <f>SUM(P170:X170)</f>
        <v>95</v>
      </c>
      <c r="P170" s="58">
        <v>12</v>
      </c>
      <c r="Q170" s="58">
        <v>0</v>
      </c>
      <c r="R170" s="58">
        <v>66</v>
      </c>
      <c r="S170" s="58">
        <v>0</v>
      </c>
      <c r="T170" s="58">
        <v>16</v>
      </c>
      <c r="U170" s="58">
        <v>1</v>
      </c>
      <c r="V170" s="58">
        <v>0</v>
      </c>
      <c r="W170" s="58">
        <v>0</v>
      </c>
      <c r="X170" s="58">
        <v>0</v>
      </c>
      <c r="Y170" s="54">
        <f>P170/$O170</f>
        <v>0.12631578947368421</v>
      </c>
      <c r="Z170" s="54">
        <f>Q170/$O170</f>
        <v>0</v>
      </c>
      <c r="AA170" s="54">
        <f>R170/$O170</f>
        <v>0.69473684210526321</v>
      </c>
      <c r="AB170" s="54">
        <f>S170/$O170</f>
        <v>0</v>
      </c>
      <c r="AC170" s="54">
        <f>T170/$O170</f>
        <v>0.16842105263157894</v>
      </c>
      <c r="AD170" s="54">
        <f>U170/$O170</f>
        <v>1.0526315789473684E-2</v>
      </c>
      <c r="AE170" s="54">
        <f>V170/$O170</f>
        <v>0</v>
      </c>
      <c r="AF170" s="54">
        <f>W170/$O170</f>
        <v>0</v>
      </c>
      <c r="AG170" s="54">
        <f>X170/$O170</f>
        <v>0</v>
      </c>
      <c r="AH170" s="55">
        <f>(O170/N170)/($O$501/$N$501)</f>
        <v>0.94685053352521065</v>
      </c>
      <c r="AI170" s="54">
        <f>Y170+Z170+AA170</f>
        <v>0.82105263157894748</v>
      </c>
      <c r="AJ170" s="54">
        <f>AB170+AC170+AE170+AG170</f>
        <v>0.16842105263157894</v>
      </c>
      <c r="AK170" s="54">
        <f>AD170</f>
        <v>1.0526315789473684E-2</v>
      </c>
      <c r="AL170" s="54">
        <f>AF170</f>
        <v>0</v>
      </c>
      <c r="AM170" s="55">
        <f>($AP$6*R170+$AP$7*P170+$AP$8*Q170+$AP$9*S170+$AP$10*T170+$AP$11*U170+$AP$12*V170+$AP$13*W170+$AP$14*X170)/N170</f>
        <v>0.35128805620608899</v>
      </c>
      <c r="AN170" s="54">
        <f>AM170/AM$501</f>
        <v>0.7179729245905937</v>
      </c>
      <c r="AV170" s="44"/>
    </row>
    <row r="171" spans="1:48" s="56" customFormat="1" ht="15" customHeight="1" x14ac:dyDescent="0.2">
      <c r="A171" s="43" t="s">
        <v>262</v>
      </c>
      <c r="B171" s="43"/>
      <c r="C171" s="43" t="s">
        <v>122</v>
      </c>
      <c r="D171" s="43">
        <v>24</v>
      </c>
      <c r="E171" s="43">
        <v>22</v>
      </c>
      <c r="F171" s="43"/>
      <c r="G171" s="43"/>
      <c r="H171" s="43" t="s">
        <v>29</v>
      </c>
      <c r="I171" s="43">
        <v>8</v>
      </c>
      <c r="J171" s="43" t="s">
        <v>502</v>
      </c>
      <c r="K171" s="43">
        <v>9</v>
      </c>
      <c r="L171" s="58">
        <v>32</v>
      </c>
      <c r="M171" s="58">
        <v>34</v>
      </c>
      <c r="N171" s="23">
        <v>209</v>
      </c>
      <c r="O171" s="23">
        <f>SUM(P171:X171)</f>
        <v>46</v>
      </c>
      <c r="P171" s="58">
        <v>12</v>
      </c>
      <c r="Q171" s="58">
        <v>0</v>
      </c>
      <c r="R171" s="58">
        <v>31</v>
      </c>
      <c r="S171" s="58">
        <v>0</v>
      </c>
      <c r="T171" s="58">
        <v>3</v>
      </c>
      <c r="U171" s="58">
        <v>0</v>
      </c>
      <c r="V171" s="58">
        <v>0</v>
      </c>
      <c r="W171" s="58">
        <v>0</v>
      </c>
      <c r="X171" s="58">
        <v>0</v>
      </c>
      <c r="Y171" s="54">
        <f>P171/$O171</f>
        <v>0.2608695652173913</v>
      </c>
      <c r="Z171" s="54">
        <f>Q171/$O171</f>
        <v>0</v>
      </c>
      <c r="AA171" s="54">
        <f>R171/$O171</f>
        <v>0.67391304347826086</v>
      </c>
      <c r="AB171" s="54">
        <f>S171/$O171</f>
        <v>0</v>
      </c>
      <c r="AC171" s="54">
        <f>T171/$O171</f>
        <v>6.5217391304347824E-2</v>
      </c>
      <c r="AD171" s="54">
        <f>U171/$O171</f>
        <v>0</v>
      </c>
      <c r="AE171" s="54">
        <f>V171/$O171</f>
        <v>0</v>
      </c>
      <c r="AF171" s="54">
        <f>W171/$O171</f>
        <v>0</v>
      </c>
      <c r="AG171" s="54">
        <f>X171/$O171</f>
        <v>0</v>
      </c>
      <c r="AH171" s="55">
        <f>(O171/N171)/($O$501/$N$501)</f>
        <v>0.93669293273745591</v>
      </c>
      <c r="AI171" s="54">
        <f>Y171+Z171+AA171</f>
        <v>0.93478260869565211</v>
      </c>
      <c r="AJ171" s="54">
        <f>AB171+AC171+AE171+AG171</f>
        <v>6.5217391304347824E-2</v>
      </c>
      <c r="AK171" s="54">
        <f>AD171</f>
        <v>0</v>
      </c>
      <c r="AL171" s="54">
        <f>AF171</f>
        <v>0</v>
      </c>
      <c r="AM171" s="55">
        <f>($AP$6*R171+$AP$7*P171+$AP$8*Q171+$AP$9*S171+$AP$10*T171+$AP$11*U171+$AP$12*V171+$AP$13*W171+$AP$14*X171)/N171</f>
        <v>0.35645933014354064</v>
      </c>
      <c r="AN171" s="54">
        <f>AM171/AM$501</f>
        <v>0.72854212729230217</v>
      </c>
      <c r="AV171" s="44"/>
    </row>
    <row r="172" spans="1:48" s="56" customFormat="1" ht="15" customHeight="1" x14ac:dyDescent="0.2">
      <c r="A172" s="43" t="s">
        <v>60</v>
      </c>
      <c r="B172" s="43"/>
      <c r="C172" s="43" t="s">
        <v>545</v>
      </c>
      <c r="D172" s="43">
        <v>34</v>
      </c>
      <c r="E172" s="43">
        <v>4</v>
      </c>
      <c r="F172" s="43"/>
      <c r="G172" s="43" t="s">
        <v>448</v>
      </c>
      <c r="H172" s="43" t="s">
        <v>426</v>
      </c>
      <c r="I172" s="43">
        <v>21</v>
      </c>
      <c r="J172" s="43" t="s">
        <v>470</v>
      </c>
      <c r="K172" s="43">
        <v>2</v>
      </c>
      <c r="L172" s="58">
        <v>976</v>
      </c>
      <c r="M172" s="58">
        <v>2405</v>
      </c>
      <c r="N172" s="23">
        <v>9571</v>
      </c>
      <c r="O172" s="23">
        <f>SUM(P172:X172)</f>
        <v>2271</v>
      </c>
      <c r="P172" s="58">
        <v>0</v>
      </c>
      <c r="Q172" s="58">
        <v>0</v>
      </c>
      <c r="R172" s="58">
        <v>3</v>
      </c>
      <c r="S172" s="58">
        <v>7</v>
      </c>
      <c r="T172" s="58">
        <v>896</v>
      </c>
      <c r="U172" s="58">
        <v>308</v>
      </c>
      <c r="V172" s="58">
        <v>736</v>
      </c>
      <c r="W172" s="58">
        <v>303</v>
      </c>
      <c r="X172" s="58">
        <v>18</v>
      </c>
      <c r="Y172" s="54">
        <f>P172/$O172</f>
        <v>0</v>
      </c>
      <c r="Z172" s="54">
        <f>Q172/$O172</f>
        <v>0</v>
      </c>
      <c r="AA172" s="54">
        <f>R172/$O172</f>
        <v>1.321003963011889E-3</v>
      </c>
      <c r="AB172" s="54">
        <f>S172/$O172</f>
        <v>3.0823425803610744E-3</v>
      </c>
      <c r="AC172" s="54">
        <f>T172/$O172</f>
        <v>0.39453985028621752</v>
      </c>
      <c r="AD172" s="54">
        <f>U172/$O172</f>
        <v>0.13562307353588726</v>
      </c>
      <c r="AE172" s="54">
        <f>V172/$O172</f>
        <v>0.3240863055922501</v>
      </c>
      <c r="AF172" s="54">
        <f>W172/$O172</f>
        <v>0.1334214002642008</v>
      </c>
      <c r="AG172" s="54">
        <f>X172/$O172</f>
        <v>7.9260237780713338E-3</v>
      </c>
      <c r="AH172" s="55">
        <f>(O172/N172)/($O$501/$N$501)</f>
        <v>1.0098235996001812</v>
      </c>
      <c r="AI172" s="54">
        <f>Y172+Z172+AA172</f>
        <v>1.321003963011889E-3</v>
      </c>
      <c r="AJ172" s="54">
        <f>AB172+AC172+AE172+AG172</f>
        <v>0.72963452223690006</v>
      </c>
      <c r="AK172" s="54">
        <f>AD172</f>
        <v>0.13562307353588726</v>
      </c>
      <c r="AL172" s="54">
        <f>AF172</f>
        <v>0.1334214002642008</v>
      </c>
      <c r="AM172" s="55">
        <f>($AP$6*R172+$AP$7*P172+$AP$8*Q172+$AP$9*S172+$AP$10*T172+$AP$11*U172+$AP$12*V172+$AP$13*W172+$AP$14*X172)/N172</f>
        <v>0.64272280848396202</v>
      </c>
      <c r="AN172" s="54">
        <f>AM172/AM$501</f>
        <v>1.3136158954336565</v>
      </c>
      <c r="AV172" s="44"/>
    </row>
    <row r="173" spans="1:48" s="56" customFormat="1" ht="15" customHeight="1" x14ac:dyDescent="0.2">
      <c r="A173" s="43" t="s">
        <v>64</v>
      </c>
      <c r="B173" s="43"/>
      <c r="C173" s="43" t="s">
        <v>34</v>
      </c>
      <c r="D173" s="43">
        <v>12</v>
      </c>
      <c r="E173" s="43">
        <v>15</v>
      </c>
      <c r="F173" s="43" t="s">
        <v>416</v>
      </c>
      <c r="G173" s="43"/>
      <c r="H173" s="43" t="s">
        <v>105</v>
      </c>
      <c r="I173" s="43">
        <v>12</v>
      </c>
      <c r="J173" s="43" t="s">
        <v>110</v>
      </c>
      <c r="K173" s="43">
        <v>5</v>
      </c>
      <c r="L173" s="58">
        <v>315</v>
      </c>
      <c r="M173" s="58">
        <v>331</v>
      </c>
      <c r="N173" s="25">
        <v>1810</v>
      </c>
      <c r="O173" s="23">
        <f>SUM(P173:X173)</f>
        <v>358</v>
      </c>
      <c r="P173" s="58">
        <v>2</v>
      </c>
      <c r="Q173" s="58">
        <v>3</v>
      </c>
      <c r="R173" s="58">
        <v>2</v>
      </c>
      <c r="S173" s="58">
        <v>0</v>
      </c>
      <c r="T173" s="58">
        <v>168</v>
      </c>
      <c r="U173" s="68">
        <v>81</v>
      </c>
      <c r="V173" s="58">
        <v>79</v>
      </c>
      <c r="W173" s="58">
        <v>11</v>
      </c>
      <c r="X173" s="58">
        <v>12</v>
      </c>
      <c r="Y173" s="54">
        <f>P173/$O173</f>
        <v>5.5865921787709499E-3</v>
      </c>
      <c r="Z173" s="54">
        <f>Q173/$O173</f>
        <v>8.3798882681564244E-3</v>
      </c>
      <c r="AA173" s="54">
        <f>R173/$O173</f>
        <v>5.5865921787709499E-3</v>
      </c>
      <c r="AB173" s="54">
        <f>S173/$O173</f>
        <v>0</v>
      </c>
      <c r="AC173" s="54">
        <f>T173/$O173</f>
        <v>0.46927374301675978</v>
      </c>
      <c r="AD173" s="54">
        <f>U173/$O173</f>
        <v>0.22625698324022347</v>
      </c>
      <c r="AE173" s="54">
        <f>V173/$O173</f>
        <v>0.2206703910614525</v>
      </c>
      <c r="AF173" s="54">
        <f>W173/$O173</f>
        <v>3.0726256983240222E-2</v>
      </c>
      <c r="AG173" s="54">
        <f>X173/$O173</f>
        <v>3.3519553072625698E-2</v>
      </c>
      <c r="AH173" s="55">
        <f>(O173/N173)/($O$501/$N$501)</f>
        <v>0.84176361534088306</v>
      </c>
      <c r="AI173" s="54">
        <f>Y173+Z173+AA173</f>
        <v>1.9553072625698324E-2</v>
      </c>
      <c r="AJ173" s="54">
        <f>AB173+AC173+AE173+AG173</f>
        <v>0.72346368715083798</v>
      </c>
      <c r="AK173" s="54">
        <f>AD173</f>
        <v>0.22625698324022347</v>
      </c>
      <c r="AL173" s="54">
        <f>AF173</f>
        <v>3.0726256983240222E-2</v>
      </c>
      <c r="AM173" s="55">
        <f>($AP$6*R173+$AP$7*P173+$AP$8*Q173+$AP$9*S173+$AP$10*T173+$AP$11*U173+$AP$12*V173+$AP$13*W173+$AP$14*X173)/N173</f>
        <v>0.67928176795580109</v>
      </c>
      <c r="AN173" s="54">
        <f>AM173/AM$501</f>
        <v>1.3883361786549748</v>
      </c>
      <c r="AV173" s="44"/>
    </row>
    <row r="174" spans="1:48" s="56" customFormat="1" ht="15" customHeight="1" x14ac:dyDescent="0.2">
      <c r="A174" s="43" t="s">
        <v>299</v>
      </c>
      <c r="B174" s="43"/>
      <c r="C174" s="43" t="s">
        <v>118</v>
      </c>
      <c r="D174" s="43">
        <v>31</v>
      </c>
      <c r="E174" s="43">
        <v>20</v>
      </c>
      <c r="F174" s="43"/>
      <c r="G174" s="43"/>
      <c r="H174" s="43" t="s">
        <v>331</v>
      </c>
      <c r="I174" s="43">
        <v>18</v>
      </c>
      <c r="J174" s="43" t="s">
        <v>503</v>
      </c>
      <c r="K174" s="43">
        <v>10</v>
      </c>
      <c r="L174" s="58">
        <v>46</v>
      </c>
      <c r="M174" s="58">
        <v>46</v>
      </c>
      <c r="N174" s="23">
        <v>292</v>
      </c>
      <c r="O174" s="23">
        <f>SUM(P174:X174)</f>
        <v>64</v>
      </c>
      <c r="P174" s="58">
        <v>20</v>
      </c>
      <c r="Q174" s="58">
        <v>0</v>
      </c>
      <c r="R174" s="58">
        <v>31</v>
      </c>
      <c r="S174" s="58">
        <v>0</v>
      </c>
      <c r="T174" s="58">
        <v>8</v>
      </c>
      <c r="U174" s="58">
        <v>1</v>
      </c>
      <c r="V174" s="58">
        <v>0</v>
      </c>
      <c r="W174" s="58">
        <v>4</v>
      </c>
      <c r="X174" s="58">
        <v>0</v>
      </c>
      <c r="Y174" s="54">
        <f>P174/$O174</f>
        <v>0.3125</v>
      </c>
      <c r="Z174" s="54">
        <f>Q174/$O174</f>
        <v>0</v>
      </c>
      <c r="AA174" s="54">
        <f>R174/$O174</f>
        <v>0.484375</v>
      </c>
      <c r="AB174" s="54">
        <f>S174/$O174</f>
        <v>0</v>
      </c>
      <c r="AC174" s="54">
        <f>T174/$O174</f>
        <v>0.125</v>
      </c>
      <c r="AD174" s="54">
        <f>U174/$O174</f>
        <v>1.5625E-2</v>
      </c>
      <c r="AE174" s="54">
        <f>V174/$O174</f>
        <v>0</v>
      </c>
      <c r="AF174" s="54">
        <f>W174/$O174</f>
        <v>6.25E-2</v>
      </c>
      <c r="AG174" s="54">
        <f>X174/$O174</f>
        <v>0</v>
      </c>
      <c r="AH174" s="55">
        <f>(O174/N174)/($O$501/$N$501)</f>
        <v>0.93278772098691254</v>
      </c>
      <c r="AI174" s="54">
        <f>Y174+Z174+AA174</f>
        <v>0.796875</v>
      </c>
      <c r="AJ174" s="54">
        <f>AB174+AC174+AE174+AG174</f>
        <v>0.125</v>
      </c>
      <c r="AK174" s="54">
        <f>AD174</f>
        <v>1.5625E-2</v>
      </c>
      <c r="AL174" s="54">
        <f>AF174</f>
        <v>6.25E-2</v>
      </c>
      <c r="AM174" s="55">
        <f>($AP$6*R174+$AP$7*P174+$AP$8*Q174+$AP$9*S174+$AP$10*T174+$AP$11*U174+$AP$12*V174+$AP$13*W174+$AP$14*X174)/N174</f>
        <v>0.42123287671232879</v>
      </c>
      <c r="AN174" s="54">
        <f>AM174/AM$501</f>
        <v>0.86092821854846069</v>
      </c>
      <c r="AV174" s="44"/>
    </row>
    <row r="175" spans="1:48" s="56" customFormat="1" ht="15" customHeight="1" x14ac:dyDescent="0.2">
      <c r="A175" s="43" t="s">
        <v>248</v>
      </c>
      <c r="B175" s="43"/>
      <c r="C175" s="43" t="s">
        <v>114</v>
      </c>
      <c r="D175" s="43">
        <v>23</v>
      </c>
      <c r="E175" s="43">
        <v>7</v>
      </c>
      <c r="F175" s="43"/>
      <c r="G175" s="43" t="s">
        <v>586</v>
      </c>
      <c r="H175" s="43" t="s">
        <v>423</v>
      </c>
      <c r="I175" s="43">
        <v>19</v>
      </c>
      <c r="J175" s="43" t="s">
        <v>470</v>
      </c>
      <c r="K175" s="43">
        <v>2</v>
      </c>
      <c r="L175" s="58">
        <v>197</v>
      </c>
      <c r="M175" s="58">
        <v>227</v>
      </c>
      <c r="N175" s="23">
        <v>1117</v>
      </c>
      <c r="O175" s="23">
        <f>SUM(P175:X175)</f>
        <v>282</v>
      </c>
      <c r="P175" s="58">
        <v>17</v>
      </c>
      <c r="Q175" s="58">
        <v>14</v>
      </c>
      <c r="R175" s="58">
        <v>108</v>
      </c>
      <c r="S175" s="58">
        <v>0</v>
      </c>
      <c r="T175" s="58">
        <v>78</v>
      </c>
      <c r="U175" s="58">
        <v>10</v>
      </c>
      <c r="V175" s="58">
        <v>40</v>
      </c>
      <c r="W175" s="58">
        <v>10</v>
      </c>
      <c r="X175" s="58">
        <v>5</v>
      </c>
      <c r="Y175" s="54">
        <f>P175/$O175</f>
        <v>6.0283687943262408E-2</v>
      </c>
      <c r="Z175" s="54">
        <f>Q175/$O175</f>
        <v>4.9645390070921988E-2</v>
      </c>
      <c r="AA175" s="54">
        <f>R175/$O175</f>
        <v>0.38297872340425532</v>
      </c>
      <c r="AB175" s="54">
        <f>S175/$O175</f>
        <v>0</v>
      </c>
      <c r="AC175" s="54">
        <f>T175/$O175</f>
        <v>0.27659574468085107</v>
      </c>
      <c r="AD175" s="54">
        <f>U175/$O175</f>
        <v>3.5460992907801421E-2</v>
      </c>
      <c r="AE175" s="54">
        <f>V175/$O175</f>
        <v>0.14184397163120568</v>
      </c>
      <c r="AF175" s="54">
        <f>W175/$O175</f>
        <v>3.5460992907801421E-2</v>
      </c>
      <c r="AG175" s="54">
        <f>X175/$O175</f>
        <v>1.7730496453900711E-2</v>
      </c>
      <c r="AH175" s="55">
        <f>(O175/N175)/($O$501/$N$501)</f>
        <v>1.0744386763785019</v>
      </c>
      <c r="AI175" s="54">
        <f>Y175+Z175+AA175</f>
        <v>0.49290780141843971</v>
      </c>
      <c r="AJ175" s="54">
        <f>AB175+AC175+AE175+AG175</f>
        <v>0.43617021276595752</v>
      </c>
      <c r="AK175" s="54">
        <f>AD175</f>
        <v>3.5460992907801421E-2</v>
      </c>
      <c r="AL175" s="54">
        <f>AF175</f>
        <v>3.5460992907801421E-2</v>
      </c>
      <c r="AM175" s="55">
        <f>($AP$6*R175+$AP$7*P175+$AP$8*Q175+$AP$9*S175+$AP$10*T175+$AP$11*U175+$AP$12*V175+$AP$13*W175+$AP$14*X175)/N175</f>
        <v>0.4829901521933751</v>
      </c>
      <c r="AN175" s="54">
        <f>AM175/AM$501</f>
        <v>0.98714956569799472</v>
      </c>
      <c r="AV175" s="44"/>
    </row>
    <row r="176" spans="1:48" s="56" customFormat="1" ht="15" customHeight="1" x14ac:dyDescent="0.2">
      <c r="A176" s="43" t="s">
        <v>242</v>
      </c>
      <c r="B176" s="43"/>
      <c r="C176" s="43" t="s">
        <v>117</v>
      </c>
      <c r="D176" s="43">
        <v>28</v>
      </c>
      <c r="E176" s="43">
        <v>13</v>
      </c>
      <c r="F176" s="43"/>
      <c r="G176" s="43"/>
      <c r="H176" s="43" t="s">
        <v>68</v>
      </c>
      <c r="I176" s="43">
        <v>5</v>
      </c>
      <c r="J176" s="43" t="s">
        <v>504</v>
      </c>
      <c r="K176" s="43">
        <v>7</v>
      </c>
      <c r="L176" s="58">
        <v>30</v>
      </c>
      <c r="M176" s="58">
        <v>34</v>
      </c>
      <c r="N176" s="23">
        <v>168</v>
      </c>
      <c r="O176" s="23">
        <f>SUM(P176:X176)</f>
        <v>48</v>
      </c>
      <c r="P176" s="58">
        <v>3</v>
      </c>
      <c r="Q176" s="58">
        <v>0</v>
      </c>
      <c r="R176" s="58">
        <v>25</v>
      </c>
      <c r="S176" s="58">
        <v>0</v>
      </c>
      <c r="T176" s="58">
        <v>13</v>
      </c>
      <c r="U176" s="58">
        <v>1</v>
      </c>
      <c r="V176" s="58">
        <v>4</v>
      </c>
      <c r="W176" s="58">
        <v>2</v>
      </c>
      <c r="X176" s="58">
        <v>0</v>
      </c>
      <c r="Y176" s="54">
        <f>P176/$O176</f>
        <v>6.25E-2</v>
      </c>
      <c r="Z176" s="54">
        <f>Q176/$O176</f>
        <v>0</v>
      </c>
      <c r="AA176" s="54">
        <f>R176/$O176</f>
        <v>0.52083333333333337</v>
      </c>
      <c r="AB176" s="54">
        <f>S176/$O176</f>
        <v>0</v>
      </c>
      <c r="AC176" s="54">
        <f>T176/$O176</f>
        <v>0.27083333333333331</v>
      </c>
      <c r="AD176" s="54">
        <f>U176/$O176</f>
        <v>2.0833333333333332E-2</v>
      </c>
      <c r="AE176" s="54">
        <f>V176/$O176</f>
        <v>8.3333333333333329E-2</v>
      </c>
      <c r="AF176" s="54">
        <f>W176/$O176</f>
        <v>4.1666666666666664E-2</v>
      </c>
      <c r="AG176" s="54">
        <f>X176/$O176</f>
        <v>0</v>
      </c>
      <c r="AH176" s="55">
        <f>(O176/N176)/($O$501/$N$501)</f>
        <v>1.2159554220007966</v>
      </c>
      <c r="AI176" s="54">
        <f>Y176+Z176+AA176</f>
        <v>0.58333333333333337</v>
      </c>
      <c r="AJ176" s="54">
        <f>AB176+AC176+AE176+AG176</f>
        <v>0.35416666666666663</v>
      </c>
      <c r="AK176" s="54">
        <f>AD176</f>
        <v>2.0833333333333332E-2</v>
      </c>
      <c r="AL176" s="54">
        <f>AF176</f>
        <v>4.1666666666666664E-2</v>
      </c>
      <c r="AM176" s="55">
        <f>($AP$6*R176+$AP$7*P176+$AP$8*Q176+$AP$9*S176+$AP$10*T176+$AP$11*U176+$AP$12*V176+$AP$13*W176+$AP$14*X176)/N176</f>
        <v>0.49107142857142855</v>
      </c>
      <c r="AN176" s="54">
        <f>AM176/AM$501</f>
        <v>1.0036663175006009</v>
      </c>
      <c r="AV176" s="44"/>
    </row>
    <row r="177" spans="1:48" s="56" customFormat="1" ht="15" customHeight="1" x14ac:dyDescent="0.2">
      <c r="A177" s="43" t="s">
        <v>457</v>
      </c>
      <c r="B177" s="43"/>
      <c r="C177" s="43" t="s">
        <v>80</v>
      </c>
      <c r="D177" s="43">
        <v>11</v>
      </c>
      <c r="E177" s="43">
        <v>4</v>
      </c>
      <c r="F177" s="43"/>
      <c r="G177" s="43" t="s">
        <v>586</v>
      </c>
      <c r="H177" s="43" t="s">
        <v>329</v>
      </c>
      <c r="I177" s="43">
        <v>15</v>
      </c>
      <c r="J177" s="43" t="s">
        <v>507</v>
      </c>
      <c r="K177" s="43">
        <v>4</v>
      </c>
      <c r="L177" s="58">
        <v>233</v>
      </c>
      <c r="M177" s="58">
        <v>252</v>
      </c>
      <c r="N177" s="23">
        <v>1471</v>
      </c>
      <c r="O177" s="23">
        <f>SUM(P177:X177)</f>
        <v>350</v>
      </c>
      <c r="P177" s="58">
        <v>16</v>
      </c>
      <c r="Q177" s="58">
        <v>13</v>
      </c>
      <c r="R177" s="58">
        <v>123</v>
      </c>
      <c r="S177" s="58">
        <v>5</v>
      </c>
      <c r="T177" s="58">
        <v>156</v>
      </c>
      <c r="U177" s="58">
        <v>12</v>
      </c>
      <c r="V177" s="58">
        <v>13</v>
      </c>
      <c r="W177" s="58">
        <v>12</v>
      </c>
      <c r="X177" s="58">
        <v>0</v>
      </c>
      <c r="Y177" s="54">
        <f>P177/$O177</f>
        <v>4.5714285714285714E-2</v>
      </c>
      <c r="Z177" s="54">
        <f>Q177/$O177</f>
        <v>3.7142857142857144E-2</v>
      </c>
      <c r="AA177" s="54">
        <f>R177/$O177</f>
        <v>0.35142857142857142</v>
      </c>
      <c r="AB177" s="54">
        <f>S177/$O177</f>
        <v>1.4285714285714285E-2</v>
      </c>
      <c r="AC177" s="54">
        <f>T177/$O177</f>
        <v>0.44571428571428573</v>
      </c>
      <c r="AD177" s="54">
        <f>U177/$O177</f>
        <v>3.4285714285714287E-2</v>
      </c>
      <c r="AE177" s="54">
        <f>V177/$O177</f>
        <v>3.7142857142857144E-2</v>
      </c>
      <c r="AF177" s="54">
        <f>W177/$O177</f>
        <v>3.4285714285714287E-2</v>
      </c>
      <c r="AG177" s="54">
        <f>X177/$O177</f>
        <v>0</v>
      </c>
      <c r="AH177" s="55">
        <f>(O177/N177)/($O$501/$N$501)</f>
        <v>1.0126073364724515</v>
      </c>
      <c r="AI177" s="54">
        <f>Y177+Z177+AA177</f>
        <v>0.43428571428571427</v>
      </c>
      <c r="AJ177" s="54">
        <f>AB177+AC177+AE177+AG177</f>
        <v>0.49714285714285716</v>
      </c>
      <c r="AK177" s="54">
        <f>AD177</f>
        <v>3.4285714285714287E-2</v>
      </c>
      <c r="AL177" s="54">
        <f>AF177</f>
        <v>3.4285714285714287E-2</v>
      </c>
      <c r="AM177" s="55">
        <f>($AP$6*R177+$AP$7*P177+$AP$8*Q177+$AP$9*S177+$AP$10*T177+$AP$11*U177+$AP$12*V177+$AP$13*W177+$AP$14*X177)/N177</f>
        <v>0.49082256968048948</v>
      </c>
      <c r="AN177" s="54">
        <f>AM177/AM$501</f>
        <v>1.0031576923350669</v>
      </c>
      <c r="AV177" s="44"/>
    </row>
    <row r="178" spans="1:48" s="56" customFormat="1" ht="15" customHeight="1" x14ac:dyDescent="0.2">
      <c r="A178" s="43" t="s">
        <v>132</v>
      </c>
      <c r="B178" s="43"/>
      <c r="C178" s="43" t="s">
        <v>116</v>
      </c>
      <c r="D178" s="43">
        <v>3</v>
      </c>
      <c r="E178" s="43">
        <v>14</v>
      </c>
      <c r="F178" s="43"/>
      <c r="G178" s="43"/>
      <c r="H178" s="43" t="s">
        <v>3</v>
      </c>
      <c r="I178" s="43">
        <v>14</v>
      </c>
      <c r="J178" s="43" t="s">
        <v>505</v>
      </c>
      <c r="K178" s="43">
        <v>8</v>
      </c>
      <c r="L178" s="58">
        <v>94</v>
      </c>
      <c r="M178" s="58">
        <v>107</v>
      </c>
      <c r="N178" s="23">
        <v>509</v>
      </c>
      <c r="O178" s="22">
        <f>SUM(P178:X178)</f>
        <v>131</v>
      </c>
      <c r="P178" s="58">
        <v>19</v>
      </c>
      <c r="Q178" s="58">
        <v>0</v>
      </c>
      <c r="R178" s="58">
        <v>77</v>
      </c>
      <c r="S178" s="58">
        <v>0</v>
      </c>
      <c r="T178" s="58">
        <v>26</v>
      </c>
      <c r="U178" s="58">
        <v>0</v>
      </c>
      <c r="V178" s="58">
        <v>0</v>
      </c>
      <c r="W178" s="58">
        <v>9</v>
      </c>
      <c r="X178" s="58">
        <v>0</v>
      </c>
      <c r="Y178" s="54">
        <f>P178/$O178</f>
        <v>0.14503816793893129</v>
      </c>
      <c r="Z178" s="54">
        <f>Q178/$O178</f>
        <v>0</v>
      </c>
      <c r="AA178" s="54">
        <f>R178/$O178</f>
        <v>0.58778625954198471</v>
      </c>
      <c r="AB178" s="54">
        <f>S178/$O178</f>
        <v>0</v>
      </c>
      <c r="AC178" s="54">
        <f>T178/$O178</f>
        <v>0.19847328244274809</v>
      </c>
      <c r="AD178" s="54">
        <f>U178/$O178</f>
        <v>0</v>
      </c>
      <c r="AE178" s="54">
        <f>V178/$O178</f>
        <v>0</v>
      </c>
      <c r="AF178" s="54">
        <f>W178/$O178</f>
        <v>6.8702290076335881E-2</v>
      </c>
      <c r="AG178" s="54">
        <f>X178/$O178</f>
        <v>0</v>
      </c>
      <c r="AH178" s="55">
        <f>(O178/N178)/($O$501/$N$501)</f>
        <v>1.0953154439830362</v>
      </c>
      <c r="AI178" s="54">
        <f>Y178+Z178+AA178</f>
        <v>0.73282442748091603</v>
      </c>
      <c r="AJ178" s="54">
        <f>AB178+AC178+AE178+AG178</f>
        <v>0.19847328244274809</v>
      </c>
      <c r="AK178" s="54">
        <f>AD178</f>
        <v>0</v>
      </c>
      <c r="AL178" s="54">
        <f>AF178</f>
        <v>6.8702290076335881E-2</v>
      </c>
      <c r="AM178" s="55">
        <f>($AP$6*R178+$AP$7*P178+$AP$8*Q178+$AP$9*S178+$AP$10*T178+$AP$11*U178+$AP$12*V178+$AP$13*W178+$AP$14*X178)/N178</f>
        <v>0.40864440078585462</v>
      </c>
      <c r="AN178" s="54">
        <f>AM178/AM$501</f>
        <v>0.83519951893173772</v>
      </c>
      <c r="AV178" s="44"/>
    </row>
    <row r="179" spans="1:48" s="56" customFormat="1" ht="15" customHeight="1" x14ac:dyDescent="0.2">
      <c r="A179" s="43" t="s">
        <v>310</v>
      </c>
      <c r="B179" s="43"/>
      <c r="C179" s="43" t="s">
        <v>544</v>
      </c>
      <c r="D179" s="43">
        <v>33</v>
      </c>
      <c r="E179" s="43">
        <v>1</v>
      </c>
      <c r="F179" s="43"/>
      <c r="G179" s="43" t="s">
        <v>11</v>
      </c>
      <c r="H179" s="43" t="s">
        <v>427</v>
      </c>
      <c r="I179" s="43">
        <v>4</v>
      </c>
      <c r="J179" s="43" t="s">
        <v>11</v>
      </c>
      <c r="K179" s="43">
        <v>1</v>
      </c>
      <c r="L179" s="58">
        <v>50</v>
      </c>
      <c r="M179" s="58">
        <v>82</v>
      </c>
      <c r="N179" s="58">
        <v>420</v>
      </c>
      <c r="O179" s="23">
        <f>SUM(P179:X179)</f>
        <v>98</v>
      </c>
      <c r="P179" s="58">
        <v>0</v>
      </c>
      <c r="Q179" s="58">
        <v>0</v>
      </c>
      <c r="R179" s="58">
        <v>0</v>
      </c>
      <c r="S179" s="58">
        <v>0</v>
      </c>
      <c r="T179" s="58">
        <v>71</v>
      </c>
      <c r="U179" s="58">
        <v>10</v>
      </c>
      <c r="V179" s="58">
        <v>16</v>
      </c>
      <c r="W179" s="58">
        <v>1</v>
      </c>
      <c r="X179" s="58">
        <v>0</v>
      </c>
      <c r="Y179" s="54">
        <f>P179/$O179</f>
        <v>0</v>
      </c>
      <c r="Z179" s="54">
        <f>Q179/$O179</f>
        <v>0</v>
      </c>
      <c r="AA179" s="54">
        <f>R179/$O179</f>
        <v>0</v>
      </c>
      <c r="AB179" s="54">
        <f>S179/$O179</f>
        <v>0</v>
      </c>
      <c r="AC179" s="54">
        <f>T179/$O179</f>
        <v>0.72448979591836737</v>
      </c>
      <c r="AD179" s="54">
        <f>U179/$O179</f>
        <v>0.10204081632653061</v>
      </c>
      <c r="AE179" s="54">
        <f>V179/$O179</f>
        <v>0.16326530612244897</v>
      </c>
      <c r="AF179" s="54">
        <f>W179/$O179</f>
        <v>1.020408163265306E-2</v>
      </c>
      <c r="AG179" s="54">
        <f>X179/$O179</f>
        <v>0</v>
      </c>
      <c r="AH179" s="55">
        <f>(O179/N179)/($O$501/$N$501)</f>
        <v>0.99303026130065075</v>
      </c>
      <c r="AI179" s="54">
        <f>Y179+Z179+AA179</f>
        <v>0</v>
      </c>
      <c r="AJ179" s="54">
        <f>AB179+AC179+AE179+AG179</f>
        <v>0.88775510204081631</v>
      </c>
      <c r="AK179" s="54">
        <f>AD179</f>
        <v>0.10204081632653061</v>
      </c>
      <c r="AL179" s="54">
        <f>AF179</f>
        <v>1.020408163265306E-2</v>
      </c>
      <c r="AM179" s="55">
        <f>($AP$6*R179+$AP$7*P179+$AP$8*Q179+$AP$9*S179+$AP$10*T179+$AP$11*U179+$AP$12*V179+$AP$13*W179+$AP$14*X179)/N179</f>
        <v>0.67261904761904767</v>
      </c>
      <c r="AN179" s="54">
        <f>AM179/AM$501</f>
        <v>1.3747187136674897</v>
      </c>
      <c r="AV179" s="44"/>
    </row>
    <row r="180" spans="1:48" s="56" customFormat="1" ht="15" customHeight="1" x14ac:dyDescent="0.2">
      <c r="A180" s="43" t="s">
        <v>85</v>
      </c>
      <c r="B180" s="43"/>
      <c r="C180" s="43" t="s">
        <v>544</v>
      </c>
      <c r="D180" s="43">
        <v>33</v>
      </c>
      <c r="E180" s="43">
        <v>2</v>
      </c>
      <c r="F180" s="43"/>
      <c r="G180" s="43" t="s">
        <v>11</v>
      </c>
      <c r="H180" s="43" t="s">
        <v>427</v>
      </c>
      <c r="I180" s="43">
        <v>4</v>
      </c>
      <c r="J180" s="43" t="s">
        <v>11</v>
      </c>
      <c r="K180" s="43">
        <v>1</v>
      </c>
      <c r="L180" s="58">
        <v>142</v>
      </c>
      <c r="M180" s="58">
        <v>200</v>
      </c>
      <c r="N180" s="58">
        <v>889</v>
      </c>
      <c r="O180" s="23">
        <f>SUM(P180:X180)</f>
        <v>205</v>
      </c>
      <c r="P180" s="58">
        <v>0</v>
      </c>
      <c r="Q180" s="58">
        <v>0</v>
      </c>
      <c r="R180" s="58">
        <v>7</v>
      </c>
      <c r="S180" s="58">
        <v>0</v>
      </c>
      <c r="T180" s="58">
        <v>157</v>
      </c>
      <c r="U180" s="58">
        <v>24</v>
      </c>
      <c r="V180" s="58">
        <v>5</v>
      </c>
      <c r="W180" s="58">
        <v>12</v>
      </c>
      <c r="X180" s="58">
        <v>0</v>
      </c>
      <c r="Y180" s="54">
        <f>P180/$O180</f>
        <v>0</v>
      </c>
      <c r="Z180" s="54">
        <f>Q180/$O180</f>
        <v>0</v>
      </c>
      <c r="AA180" s="54">
        <f>R180/$O180</f>
        <v>3.4146341463414637E-2</v>
      </c>
      <c r="AB180" s="54">
        <f>S180/$O180</f>
        <v>0</v>
      </c>
      <c r="AC180" s="54">
        <f>T180/$O180</f>
        <v>0.76585365853658538</v>
      </c>
      <c r="AD180" s="54">
        <f>U180/$O180</f>
        <v>0.11707317073170732</v>
      </c>
      <c r="AE180" s="54">
        <f>V180/$O180</f>
        <v>2.4390243902439025E-2</v>
      </c>
      <c r="AF180" s="54">
        <f>W180/$O180</f>
        <v>5.8536585365853662E-2</v>
      </c>
      <c r="AG180" s="54">
        <f>X180/$O180</f>
        <v>0</v>
      </c>
      <c r="AH180" s="55">
        <f>(O180/N180)/($O$501/$N$501)</f>
        <v>0.98138134452820214</v>
      </c>
      <c r="AI180" s="54">
        <f>Y180+Z180+AA180</f>
        <v>3.4146341463414637E-2</v>
      </c>
      <c r="AJ180" s="54">
        <f>AB180+AC180+AE180+AG180</f>
        <v>0.79024390243902443</v>
      </c>
      <c r="AK180" s="54">
        <f>AD180</f>
        <v>0.11707317073170732</v>
      </c>
      <c r="AL180" s="54">
        <f>AF180</f>
        <v>5.8536585365853662E-2</v>
      </c>
      <c r="AM180" s="55">
        <f>($AP$6*R180+$AP$7*P180+$AP$8*Q180+$AP$9*S180+$AP$10*T180+$AP$11*U180+$AP$12*V180+$AP$13*W180+$AP$14*X180)/N180</f>
        <v>0.68728908886389206</v>
      </c>
      <c r="AN180" s="54">
        <f>AM180/AM$501</f>
        <v>1.4047017780795812</v>
      </c>
      <c r="AV180" s="44"/>
    </row>
    <row r="181" spans="1:48" s="56" customFormat="1" ht="15" customHeight="1" x14ac:dyDescent="0.2">
      <c r="A181" s="43" t="s">
        <v>311</v>
      </c>
      <c r="B181" s="43"/>
      <c r="C181" s="43" t="s">
        <v>544</v>
      </c>
      <c r="D181" s="43">
        <v>33</v>
      </c>
      <c r="E181" s="43">
        <v>3</v>
      </c>
      <c r="F181" s="43"/>
      <c r="G181" s="43" t="s">
        <v>11</v>
      </c>
      <c r="H181" s="43" t="s">
        <v>427</v>
      </c>
      <c r="I181" s="43">
        <v>4</v>
      </c>
      <c r="J181" s="43" t="s">
        <v>11</v>
      </c>
      <c r="K181" s="43">
        <v>1</v>
      </c>
      <c r="L181" s="58">
        <v>17</v>
      </c>
      <c r="M181" s="58">
        <v>17</v>
      </c>
      <c r="N181" s="58">
        <v>114</v>
      </c>
      <c r="O181" s="23">
        <f>SUM(P181:X181)</f>
        <v>16</v>
      </c>
      <c r="P181" s="58">
        <v>0</v>
      </c>
      <c r="Q181" s="58">
        <v>0</v>
      </c>
      <c r="R181" s="58">
        <v>0</v>
      </c>
      <c r="S181" s="58">
        <v>0</v>
      </c>
      <c r="T181" s="58">
        <v>0</v>
      </c>
      <c r="U181" s="58">
        <v>15</v>
      </c>
      <c r="V181" s="58">
        <v>0</v>
      </c>
      <c r="W181" s="58">
        <v>0</v>
      </c>
      <c r="X181" s="58">
        <v>1</v>
      </c>
      <c r="Y181" s="54">
        <f>P181/$O181</f>
        <v>0</v>
      </c>
      <c r="Z181" s="54">
        <f>Q181/$O181</f>
        <v>0</v>
      </c>
      <c r="AA181" s="54">
        <f>R181/$O181</f>
        <v>0</v>
      </c>
      <c r="AB181" s="54">
        <f>S181/$O181</f>
        <v>0</v>
      </c>
      <c r="AC181" s="54">
        <f>T181/$O181</f>
        <v>0</v>
      </c>
      <c r="AD181" s="54">
        <f>U181/$O181</f>
        <v>0.9375</v>
      </c>
      <c r="AE181" s="54">
        <f>V181/$O181</f>
        <v>0</v>
      </c>
      <c r="AF181" s="54">
        <f>W181/$O181</f>
        <v>0</v>
      </c>
      <c r="AG181" s="54">
        <f>X181/$O181</f>
        <v>6.25E-2</v>
      </c>
      <c r="AH181" s="55">
        <f>(O181/N181)/($O$501/$N$501)</f>
        <v>0.59731143536881237</v>
      </c>
      <c r="AI181" s="54">
        <f>Y181+Z181+AA181</f>
        <v>0</v>
      </c>
      <c r="AJ181" s="54">
        <f>AB181+AC181+AE181+AG181</f>
        <v>6.25E-2</v>
      </c>
      <c r="AK181" s="54">
        <f>AD181</f>
        <v>0.9375</v>
      </c>
      <c r="AL181" s="54">
        <f>AF181</f>
        <v>0</v>
      </c>
      <c r="AM181" s="55">
        <f>($AP$6*R181+$AP$7*P181+$AP$8*Q181+$AP$9*S181+$AP$10*T181+$AP$11*U181+$AP$12*V181+$AP$13*W181+$AP$14*X181)/N181</f>
        <v>1.0657894736842106</v>
      </c>
      <c r="AN181" s="54">
        <f>AM181/AM$501</f>
        <v>2.1782920651591988</v>
      </c>
      <c r="AV181" s="44"/>
    </row>
    <row r="182" spans="1:48" s="56" customFormat="1" ht="15" customHeight="1" x14ac:dyDescent="0.2">
      <c r="A182" s="43" t="s">
        <v>124</v>
      </c>
      <c r="B182" s="43"/>
      <c r="C182" s="43" t="s">
        <v>544</v>
      </c>
      <c r="D182" s="43">
        <v>33</v>
      </c>
      <c r="E182" s="43">
        <v>4</v>
      </c>
      <c r="F182" s="43"/>
      <c r="G182" s="43" t="s">
        <v>11</v>
      </c>
      <c r="H182" s="43" t="s">
        <v>427</v>
      </c>
      <c r="I182" s="43">
        <v>4</v>
      </c>
      <c r="J182" s="43" t="s">
        <v>11</v>
      </c>
      <c r="K182" s="43">
        <v>1</v>
      </c>
      <c r="L182" s="58">
        <v>101</v>
      </c>
      <c r="M182" s="58">
        <v>129</v>
      </c>
      <c r="N182" s="58">
        <v>675</v>
      </c>
      <c r="O182" s="23">
        <f>SUM(P182:X182)</f>
        <v>114</v>
      </c>
      <c r="P182" s="58">
        <v>0</v>
      </c>
      <c r="Q182" s="58">
        <v>0</v>
      </c>
      <c r="R182" s="58">
        <v>0</v>
      </c>
      <c r="S182" s="58">
        <v>0</v>
      </c>
      <c r="T182" s="58">
        <v>76</v>
      </c>
      <c r="U182" s="58">
        <v>13</v>
      </c>
      <c r="V182" s="58">
        <v>13</v>
      </c>
      <c r="W182" s="58">
        <v>0</v>
      </c>
      <c r="X182" s="58">
        <v>12</v>
      </c>
      <c r="Y182" s="54">
        <f>P182/$O182</f>
        <v>0</v>
      </c>
      <c r="Z182" s="54">
        <f>Q182/$O182</f>
        <v>0</v>
      </c>
      <c r="AA182" s="54">
        <f>R182/$O182</f>
        <v>0</v>
      </c>
      <c r="AB182" s="54">
        <f>S182/$O182</f>
        <v>0</v>
      </c>
      <c r="AC182" s="54">
        <f>T182/$O182</f>
        <v>0.66666666666666663</v>
      </c>
      <c r="AD182" s="54">
        <f>U182/$O182</f>
        <v>0.11403508771929824</v>
      </c>
      <c r="AE182" s="54">
        <f>V182/$O182</f>
        <v>0.11403508771929824</v>
      </c>
      <c r="AF182" s="54">
        <f>W182/$O182</f>
        <v>0</v>
      </c>
      <c r="AG182" s="54">
        <f>X182/$O182</f>
        <v>0.10526315789473684</v>
      </c>
      <c r="AH182" s="55">
        <f>(O182/N182)/($O$501/$N$501)</f>
        <v>0.71876476056047101</v>
      </c>
      <c r="AI182" s="54">
        <f>Y182+Z182+AA182</f>
        <v>0</v>
      </c>
      <c r="AJ182" s="54">
        <f>AB182+AC182+AE182+AG182</f>
        <v>0.88596491228070173</v>
      </c>
      <c r="AK182" s="54">
        <f>AD182</f>
        <v>0.11403508771929824</v>
      </c>
      <c r="AL182" s="54">
        <f>AF182</f>
        <v>0</v>
      </c>
      <c r="AM182" s="55">
        <f>($AP$6*R182+$AP$7*P182+$AP$8*Q182+$AP$9*S182+$AP$10*T182+$AP$11*U182+$AP$12*V182+$AP$13*W182+$AP$14*X182)/N182</f>
        <v>0.49111111111111111</v>
      </c>
      <c r="AN182" s="54">
        <f>AM182/AM$501</f>
        <v>1.0037474218494897</v>
      </c>
      <c r="AV182" s="44"/>
    </row>
    <row r="183" spans="1:48" s="56" customFormat="1" ht="15" customHeight="1" x14ac:dyDescent="0.2">
      <c r="A183" s="43" t="s">
        <v>312</v>
      </c>
      <c r="B183" s="43"/>
      <c r="C183" s="43" t="s">
        <v>115</v>
      </c>
      <c r="D183" s="43">
        <v>32</v>
      </c>
      <c r="E183" s="43">
        <v>12</v>
      </c>
      <c r="F183" s="43"/>
      <c r="G183" s="43" t="s">
        <v>11</v>
      </c>
      <c r="H183" s="43" t="s">
        <v>427</v>
      </c>
      <c r="I183" s="43">
        <v>4</v>
      </c>
      <c r="J183" s="43" t="s">
        <v>11</v>
      </c>
      <c r="K183" s="43">
        <v>1</v>
      </c>
      <c r="L183" s="58">
        <v>348</v>
      </c>
      <c r="M183" s="58">
        <v>393</v>
      </c>
      <c r="N183" s="25">
        <v>1932</v>
      </c>
      <c r="O183" s="23">
        <f>SUM(P183:X183)</f>
        <v>415</v>
      </c>
      <c r="P183" s="58">
        <v>19</v>
      </c>
      <c r="Q183" s="58">
        <v>18</v>
      </c>
      <c r="R183" s="58">
        <v>83</v>
      </c>
      <c r="S183" s="58">
        <v>0</v>
      </c>
      <c r="T183" s="58">
        <v>39</v>
      </c>
      <c r="U183" s="58">
        <v>5</v>
      </c>
      <c r="V183" s="58">
        <v>49</v>
      </c>
      <c r="W183" s="58">
        <v>184</v>
      </c>
      <c r="X183" s="58">
        <v>18</v>
      </c>
      <c r="Y183" s="54">
        <f>P183/$O183</f>
        <v>4.5783132530120479E-2</v>
      </c>
      <c r="Z183" s="54">
        <f>Q183/$O183</f>
        <v>4.3373493975903614E-2</v>
      </c>
      <c r="AA183" s="54">
        <f>R183/$O183</f>
        <v>0.2</v>
      </c>
      <c r="AB183" s="54">
        <f>S183/$O183</f>
        <v>0</v>
      </c>
      <c r="AC183" s="54">
        <f>T183/$O183</f>
        <v>9.3975903614457831E-2</v>
      </c>
      <c r="AD183" s="54">
        <f>U183/$O183</f>
        <v>1.2048192771084338E-2</v>
      </c>
      <c r="AE183" s="54">
        <f>V183/$O183</f>
        <v>0.1180722891566265</v>
      </c>
      <c r="AF183" s="54">
        <f>W183/$O183</f>
        <v>0.44337349397590359</v>
      </c>
      <c r="AG183" s="54">
        <f>X183/$O183</f>
        <v>4.3373493975903614E-2</v>
      </c>
      <c r="AH183" s="55">
        <f>(O183/N183)/($O$501/$N$501)</f>
        <v>0.91416938429407724</v>
      </c>
      <c r="AI183" s="54">
        <f>Y183+Z183+AA183</f>
        <v>0.28915662650602414</v>
      </c>
      <c r="AJ183" s="54">
        <f>AB183+AC183+AE183+AG183</f>
        <v>0.25542168674698795</v>
      </c>
      <c r="AK183" s="54">
        <f>AD183</f>
        <v>1.2048192771084338E-2</v>
      </c>
      <c r="AL183" s="54">
        <f>AF183</f>
        <v>0.44337349397590359</v>
      </c>
      <c r="AM183" s="55">
        <f>($AP$6*R183+$AP$7*P183+$AP$8*Q183+$AP$9*S183+$AP$10*T183+$AP$11*U183+$AP$12*V183+$AP$13*W183+$AP$14*X183)/N183</f>
        <v>0.30952380952380953</v>
      </c>
      <c r="AN183" s="54">
        <f>AM183/AM$501</f>
        <v>0.63261392133371208</v>
      </c>
      <c r="AV183" s="44"/>
    </row>
    <row r="184" spans="1:48" s="56" customFormat="1" ht="15" customHeight="1" x14ac:dyDescent="0.2">
      <c r="A184" s="43" t="s">
        <v>57</v>
      </c>
      <c r="B184" s="43"/>
      <c r="C184" s="43" t="s">
        <v>544</v>
      </c>
      <c r="D184" s="43">
        <v>33</v>
      </c>
      <c r="E184" s="43">
        <v>21</v>
      </c>
      <c r="F184" s="43"/>
      <c r="G184" s="43" t="s">
        <v>11</v>
      </c>
      <c r="H184" s="43" t="s">
        <v>427</v>
      </c>
      <c r="I184" s="43">
        <v>4</v>
      </c>
      <c r="J184" s="43" t="s">
        <v>11</v>
      </c>
      <c r="K184" s="43">
        <v>1</v>
      </c>
      <c r="L184" s="58">
        <v>440</v>
      </c>
      <c r="M184" s="58">
        <v>597</v>
      </c>
      <c r="N184" s="68">
        <v>2847</v>
      </c>
      <c r="O184" s="23">
        <f>SUM(P184:X184)</f>
        <v>677</v>
      </c>
      <c r="P184" s="58">
        <v>0</v>
      </c>
      <c r="Q184" s="58">
        <v>2</v>
      </c>
      <c r="R184" s="58">
        <v>24</v>
      </c>
      <c r="S184" s="58">
        <v>0</v>
      </c>
      <c r="T184" s="58">
        <v>336</v>
      </c>
      <c r="U184" s="58">
        <v>94</v>
      </c>
      <c r="V184" s="58">
        <v>69</v>
      </c>
      <c r="W184" s="58">
        <v>127</v>
      </c>
      <c r="X184" s="58">
        <v>25</v>
      </c>
      <c r="Y184" s="54">
        <f>P184/$O184</f>
        <v>0</v>
      </c>
      <c r="Z184" s="54">
        <f>Q184/$O184</f>
        <v>2.9542097488921715E-3</v>
      </c>
      <c r="AA184" s="54">
        <f>R184/$O184</f>
        <v>3.5450516986706058E-2</v>
      </c>
      <c r="AB184" s="54">
        <f>S184/$O184</f>
        <v>0</v>
      </c>
      <c r="AC184" s="54">
        <f>T184/$O184</f>
        <v>0.49630723781388481</v>
      </c>
      <c r="AD184" s="54">
        <f>U184/$O184</f>
        <v>0.13884785819793205</v>
      </c>
      <c r="AE184" s="54">
        <f>V184/$O184</f>
        <v>0.10192023633677991</v>
      </c>
      <c r="AF184" s="54">
        <f>W184/$O184</f>
        <v>0.18759231905465287</v>
      </c>
      <c r="AG184" s="54">
        <f>X184/$O184</f>
        <v>3.6927621861152143E-2</v>
      </c>
      <c r="AH184" s="55">
        <f>(O184/N184)/($O$501/$N$501)</f>
        <v>1.0120148831861215</v>
      </c>
      <c r="AI184" s="54">
        <f>Y184+Z184+AA184</f>
        <v>3.8404726735598228E-2</v>
      </c>
      <c r="AJ184" s="54">
        <f>AB184+AC184+AE184+AG184</f>
        <v>0.63515509601181686</v>
      </c>
      <c r="AK184" s="54">
        <f>AD184</f>
        <v>0.13884785819793205</v>
      </c>
      <c r="AL184" s="54">
        <f>AF184</f>
        <v>0.18759231905465287</v>
      </c>
      <c r="AM184" s="55">
        <f>($AP$6*R184+$AP$7*P184+$AP$8*Q184+$AP$9*S184+$AP$10*T184+$AP$11*U184+$AP$12*V184+$AP$13*W184+$AP$14*X184)/N184</f>
        <v>0.66315419740077275</v>
      </c>
      <c r="AN184" s="54">
        <f>AM184/AM$501</f>
        <v>1.3553741727075201</v>
      </c>
      <c r="AV184" s="44"/>
    </row>
    <row r="185" spans="1:48" s="56" customFormat="1" ht="15" customHeight="1" x14ac:dyDescent="0.2">
      <c r="A185" s="43" t="s">
        <v>511</v>
      </c>
      <c r="B185" s="43"/>
      <c r="C185" s="43" t="s">
        <v>544</v>
      </c>
      <c r="D185" s="43">
        <v>33</v>
      </c>
      <c r="E185" s="43">
        <v>5</v>
      </c>
      <c r="F185" s="43"/>
      <c r="G185" s="43" t="s">
        <v>11</v>
      </c>
      <c r="H185" s="43" t="s">
        <v>427</v>
      </c>
      <c r="I185" s="43">
        <v>4</v>
      </c>
      <c r="J185" s="43" t="s">
        <v>11</v>
      </c>
      <c r="K185" s="43">
        <v>1</v>
      </c>
      <c r="L185" s="58">
        <v>462</v>
      </c>
      <c r="M185" s="58">
        <v>529</v>
      </c>
      <c r="N185" s="68">
        <v>3078</v>
      </c>
      <c r="O185" s="23">
        <f>SUM(P185:X185)</f>
        <v>787</v>
      </c>
      <c r="P185" s="58">
        <v>3</v>
      </c>
      <c r="Q185" s="58">
        <v>0</v>
      </c>
      <c r="R185" s="58">
        <v>53</v>
      </c>
      <c r="S185" s="58">
        <v>2</v>
      </c>
      <c r="T185" s="58">
        <v>221</v>
      </c>
      <c r="U185" s="58">
        <v>84</v>
      </c>
      <c r="V185" s="58">
        <v>251</v>
      </c>
      <c r="W185" s="58">
        <v>151</v>
      </c>
      <c r="X185" s="58">
        <v>22</v>
      </c>
      <c r="Y185" s="54">
        <f>P185/$O185</f>
        <v>3.8119440914866584E-3</v>
      </c>
      <c r="Z185" s="54">
        <f>Q185/$O185</f>
        <v>0</v>
      </c>
      <c r="AA185" s="54">
        <f>R185/$O185</f>
        <v>6.734434561626429E-2</v>
      </c>
      <c r="AB185" s="54">
        <f>S185/$O185</f>
        <v>2.5412960609911056E-3</v>
      </c>
      <c r="AC185" s="54">
        <f>T185/$O185</f>
        <v>0.28081321473951715</v>
      </c>
      <c r="AD185" s="54">
        <f>U185/$O185</f>
        <v>0.10673443456162643</v>
      </c>
      <c r="AE185" s="54">
        <f>V185/$O185</f>
        <v>0.31893265565438372</v>
      </c>
      <c r="AF185" s="54">
        <f>W185/$O185</f>
        <v>0.19186785260482847</v>
      </c>
      <c r="AG185" s="54">
        <f>X185/$O185</f>
        <v>2.795425667090216E-2</v>
      </c>
      <c r="AH185" s="55">
        <f>(O185/N185)/($O$501/$N$501)</f>
        <v>1.0881576380445728</v>
      </c>
      <c r="AI185" s="54">
        <f>Y185+Z185+AA185</f>
        <v>7.1156289707750953E-2</v>
      </c>
      <c r="AJ185" s="54">
        <f>AB185+AC185+AE185+AG185</f>
        <v>0.63024142312579412</v>
      </c>
      <c r="AK185" s="54">
        <f>AD185</f>
        <v>0.10673443456162643</v>
      </c>
      <c r="AL185" s="54">
        <f>AF185</f>
        <v>0.19186785260482847</v>
      </c>
      <c r="AM185" s="55">
        <f>($AP$6*R185+$AP$7*P185+$AP$8*Q185+$AP$9*S185+$AP$10*T185+$AP$11*U185+$AP$12*V185+$AP$13*W185+$AP$14*X185)/N185</f>
        <v>0.60103963612735545</v>
      </c>
      <c r="AN185" s="54">
        <f>AM185/AM$501</f>
        <v>1.2284225942827367</v>
      </c>
      <c r="AV185" s="44"/>
    </row>
    <row r="186" spans="1:48" s="56" customFormat="1" ht="15" customHeight="1" x14ac:dyDescent="0.2">
      <c r="A186" s="43" t="s">
        <v>438</v>
      </c>
      <c r="B186" s="43"/>
      <c r="C186" s="43" t="s">
        <v>544</v>
      </c>
      <c r="D186" s="43">
        <v>33</v>
      </c>
      <c r="E186" s="43">
        <v>6</v>
      </c>
      <c r="F186" s="43"/>
      <c r="G186" s="43" t="s">
        <v>11</v>
      </c>
      <c r="H186" s="43" t="s">
        <v>427</v>
      </c>
      <c r="I186" s="43">
        <v>4</v>
      </c>
      <c r="J186" s="43" t="s">
        <v>11</v>
      </c>
      <c r="K186" s="43">
        <v>1</v>
      </c>
      <c r="L186" s="58">
        <v>206</v>
      </c>
      <c r="M186" s="58">
        <v>336</v>
      </c>
      <c r="N186" s="58">
        <v>1523</v>
      </c>
      <c r="O186" s="23">
        <f>SUM(P186:X186)</f>
        <v>346</v>
      </c>
      <c r="P186" s="58">
        <v>2</v>
      </c>
      <c r="Q186" s="58">
        <v>4</v>
      </c>
      <c r="R186" s="58">
        <v>11</v>
      </c>
      <c r="S186" s="58">
        <v>41</v>
      </c>
      <c r="T186" s="58">
        <v>144</v>
      </c>
      <c r="U186" s="58">
        <v>13</v>
      </c>
      <c r="V186" s="58">
        <v>113</v>
      </c>
      <c r="W186" s="58">
        <v>13</v>
      </c>
      <c r="X186" s="58">
        <v>5</v>
      </c>
      <c r="Y186" s="54">
        <f>P186/$O186</f>
        <v>5.7803468208092483E-3</v>
      </c>
      <c r="Z186" s="54">
        <f>Q186/$O186</f>
        <v>1.1560693641618497E-2</v>
      </c>
      <c r="AA186" s="54">
        <f>R186/$O186</f>
        <v>3.1791907514450865E-2</v>
      </c>
      <c r="AB186" s="54">
        <f>S186/$O186</f>
        <v>0.11849710982658959</v>
      </c>
      <c r="AC186" s="54">
        <f>T186/$O186</f>
        <v>0.41618497109826591</v>
      </c>
      <c r="AD186" s="54">
        <f>U186/$O186</f>
        <v>3.7572254335260118E-2</v>
      </c>
      <c r="AE186" s="54">
        <f>V186/$O186</f>
        <v>0.32658959537572252</v>
      </c>
      <c r="AF186" s="54">
        <f>W186/$O186</f>
        <v>3.7572254335260118E-2</v>
      </c>
      <c r="AG186" s="54">
        <f>X186/$O186</f>
        <v>1.4450867052023121E-2</v>
      </c>
      <c r="AH186" s="55">
        <f>(O186/N186)/($O$501/$N$501)</f>
        <v>0.96685621539262312</v>
      </c>
      <c r="AI186" s="54">
        <f>Y186+Z186+AA186</f>
        <v>4.9132947976878609E-2</v>
      </c>
      <c r="AJ186" s="54">
        <f>AB186+AC186+AE186+AG186</f>
        <v>0.87572254335260113</v>
      </c>
      <c r="AK186" s="54">
        <f>AD186</f>
        <v>3.7572254335260118E-2</v>
      </c>
      <c r="AL186" s="54">
        <f>AF186</f>
        <v>3.7572254335260118E-2</v>
      </c>
      <c r="AM186" s="55">
        <f>($AP$6*R186+$AP$7*P186+$AP$8*Q186+$AP$9*S186+$AP$10*T186+$AP$11*U186+$AP$12*V186+$AP$13*W186+$AP$14*X186)/N186</f>
        <v>0.4862114248194353</v>
      </c>
      <c r="AN186" s="54">
        <f>AM186/AM$501</f>
        <v>0.99373329801504007</v>
      </c>
      <c r="AV186" s="44"/>
    </row>
    <row r="187" spans="1:48" s="56" customFormat="1" ht="15" customHeight="1" x14ac:dyDescent="0.2">
      <c r="A187" s="43" t="s">
        <v>70</v>
      </c>
      <c r="B187" s="43"/>
      <c r="C187" s="43" t="s">
        <v>544</v>
      </c>
      <c r="D187" s="43">
        <v>33</v>
      </c>
      <c r="E187" s="43">
        <v>7</v>
      </c>
      <c r="F187" s="43"/>
      <c r="G187" s="43" t="s">
        <v>11</v>
      </c>
      <c r="H187" s="43" t="s">
        <v>427</v>
      </c>
      <c r="I187" s="43">
        <v>4</v>
      </c>
      <c r="J187" s="43" t="s">
        <v>11</v>
      </c>
      <c r="K187" s="43">
        <v>1</v>
      </c>
      <c r="L187" s="58">
        <v>116</v>
      </c>
      <c r="M187" s="58">
        <v>240</v>
      </c>
      <c r="N187" s="58">
        <v>908</v>
      </c>
      <c r="O187" s="23">
        <f>SUM(P187:X187)</f>
        <v>227</v>
      </c>
      <c r="P187" s="58">
        <v>0</v>
      </c>
      <c r="Q187" s="58">
        <v>0</v>
      </c>
      <c r="R187" s="58">
        <v>0</v>
      </c>
      <c r="S187" s="58">
        <v>0</v>
      </c>
      <c r="T187" s="58">
        <v>160</v>
      </c>
      <c r="U187" s="58">
        <v>0</v>
      </c>
      <c r="V187" s="58">
        <v>26</v>
      </c>
      <c r="W187" s="58">
        <v>40</v>
      </c>
      <c r="X187" s="58">
        <v>1</v>
      </c>
      <c r="Y187" s="54">
        <f>P187/$O187</f>
        <v>0</v>
      </c>
      <c r="Z187" s="54">
        <f>Q187/$O187</f>
        <v>0</v>
      </c>
      <c r="AA187" s="54">
        <f>R187/$O187</f>
        <v>0</v>
      </c>
      <c r="AB187" s="54">
        <f>S187/$O187</f>
        <v>0</v>
      </c>
      <c r="AC187" s="54">
        <f>T187/$O187</f>
        <v>0.70484581497797361</v>
      </c>
      <c r="AD187" s="54">
        <f>U187/$O187</f>
        <v>0</v>
      </c>
      <c r="AE187" s="54">
        <f>V187/$O187</f>
        <v>0.11453744493392071</v>
      </c>
      <c r="AF187" s="54">
        <f>W187/$O187</f>
        <v>0.1762114537444934</v>
      </c>
      <c r="AG187" s="54">
        <f>X187/$O187</f>
        <v>4.4052863436123352E-3</v>
      </c>
      <c r="AH187" s="55">
        <f>(O187/N187)/($O$501/$N$501)</f>
        <v>1.0639609942506971</v>
      </c>
      <c r="AI187" s="54">
        <f>Y187+Z187+AA187</f>
        <v>0</v>
      </c>
      <c r="AJ187" s="54">
        <f>AB187+AC187+AE187+AG187</f>
        <v>0.82378854625550668</v>
      </c>
      <c r="AK187" s="54">
        <f>AD187</f>
        <v>0</v>
      </c>
      <c r="AL187" s="54">
        <f>AF187</f>
        <v>0.1762114537444934</v>
      </c>
      <c r="AM187" s="55">
        <f>($AP$6*R187+$AP$7*P187+$AP$8*Q187+$AP$9*S187+$AP$10*T187+$AP$11*U187+$AP$12*V187+$AP$13*W187+$AP$14*X187)/N187</f>
        <v>0.5291850220264317</v>
      </c>
      <c r="AN187" s="54">
        <f>AM187/AM$501</f>
        <v>1.0815640076614403</v>
      </c>
      <c r="AV187" s="44"/>
    </row>
    <row r="188" spans="1:48" s="56" customFormat="1" ht="15" customHeight="1" x14ac:dyDescent="0.2">
      <c r="A188" s="43" t="s">
        <v>74</v>
      </c>
      <c r="B188" s="43"/>
      <c r="C188" s="43" t="s">
        <v>544</v>
      </c>
      <c r="D188" s="43">
        <v>33</v>
      </c>
      <c r="E188" s="43">
        <v>8</v>
      </c>
      <c r="F188" s="43"/>
      <c r="G188" s="43" t="s">
        <v>11</v>
      </c>
      <c r="H188" s="43" t="s">
        <v>427</v>
      </c>
      <c r="I188" s="43">
        <v>4</v>
      </c>
      <c r="J188" s="43" t="s">
        <v>11</v>
      </c>
      <c r="K188" s="43">
        <v>1</v>
      </c>
      <c r="L188" s="58">
        <v>83</v>
      </c>
      <c r="M188" s="58">
        <v>126</v>
      </c>
      <c r="N188" s="58">
        <v>586</v>
      </c>
      <c r="O188" s="23">
        <f>SUM(P188:X188)</f>
        <v>141</v>
      </c>
      <c r="P188" s="58">
        <v>1</v>
      </c>
      <c r="Q188" s="58">
        <v>0</v>
      </c>
      <c r="R188" s="58">
        <v>5</v>
      </c>
      <c r="S188" s="58">
        <v>0</v>
      </c>
      <c r="T188" s="58">
        <v>107</v>
      </c>
      <c r="U188" s="58">
        <v>8</v>
      </c>
      <c r="V188" s="58">
        <v>10</v>
      </c>
      <c r="W188" s="58">
        <v>2</v>
      </c>
      <c r="X188" s="58">
        <v>8</v>
      </c>
      <c r="Y188" s="54">
        <f>P188/$O188</f>
        <v>7.0921985815602835E-3</v>
      </c>
      <c r="Z188" s="54">
        <f>Q188/$O188</f>
        <v>0</v>
      </c>
      <c r="AA188" s="54">
        <f>R188/$O188</f>
        <v>3.5460992907801421E-2</v>
      </c>
      <c r="AB188" s="54">
        <f>S188/$O188</f>
        <v>0</v>
      </c>
      <c r="AC188" s="54">
        <f>T188/$O188</f>
        <v>0.75886524822695034</v>
      </c>
      <c r="AD188" s="54">
        <f>U188/$O188</f>
        <v>5.6737588652482268E-2</v>
      </c>
      <c r="AE188" s="54">
        <f>V188/$O188</f>
        <v>7.0921985815602842E-2</v>
      </c>
      <c r="AF188" s="54">
        <f>W188/$O188</f>
        <v>1.4184397163120567E-2</v>
      </c>
      <c r="AG188" s="54">
        <f>X188/$O188</f>
        <v>5.6737588652482268E-2</v>
      </c>
      <c r="AH188" s="55">
        <f>(O188/N188)/($O$501/$N$501)</f>
        <v>1.0240170661388963</v>
      </c>
      <c r="AI188" s="54">
        <f>Y188+Z188+AA188</f>
        <v>4.2553191489361708E-2</v>
      </c>
      <c r="AJ188" s="54">
        <f>AB188+AC188+AE188+AG188</f>
        <v>0.88652482269503541</v>
      </c>
      <c r="AK188" s="54">
        <f>AD188</f>
        <v>5.6737588652482268E-2</v>
      </c>
      <c r="AL188" s="54">
        <f>AF188</f>
        <v>1.4184397163120567E-2</v>
      </c>
      <c r="AM188" s="55">
        <f>($AP$6*R188+$AP$7*P188+$AP$8*Q188+$AP$9*S188+$AP$10*T188+$AP$11*U188+$AP$12*V188+$AP$13*W188+$AP$14*X188)/N188</f>
        <v>0.62883959044368598</v>
      </c>
      <c r="AN188" s="54">
        <f>AM188/AM$501</f>
        <v>1.2852409635707351</v>
      </c>
      <c r="AV188" s="44"/>
    </row>
    <row r="189" spans="1:48" s="56" customFormat="1" ht="15" customHeight="1" x14ac:dyDescent="0.2">
      <c r="A189" s="43" t="s">
        <v>313</v>
      </c>
      <c r="B189" s="43"/>
      <c r="C189" s="43" t="s">
        <v>544</v>
      </c>
      <c r="D189" s="43">
        <v>33</v>
      </c>
      <c r="E189" s="43">
        <v>9</v>
      </c>
      <c r="F189" s="43"/>
      <c r="G189" s="43" t="s">
        <v>11</v>
      </c>
      <c r="H189" s="43" t="s">
        <v>427</v>
      </c>
      <c r="I189" s="43">
        <v>4</v>
      </c>
      <c r="J189" s="43" t="s">
        <v>11</v>
      </c>
      <c r="K189" s="43">
        <v>1</v>
      </c>
      <c r="L189" s="58">
        <v>71</v>
      </c>
      <c r="M189" s="58">
        <v>110</v>
      </c>
      <c r="N189" s="58">
        <v>470</v>
      </c>
      <c r="O189" s="23">
        <f>SUM(P189:X189)</f>
        <v>128</v>
      </c>
      <c r="P189" s="58">
        <v>0</v>
      </c>
      <c r="Q189" s="58">
        <v>0</v>
      </c>
      <c r="R189" s="58">
        <v>0</v>
      </c>
      <c r="S189" s="58">
        <v>0</v>
      </c>
      <c r="T189" s="58">
        <v>119</v>
      </c>
      <c r="U189" s="58">
        <v>9</v>
      </c>
      <c r="V189" s="58">
        <v>0</v>
      </c>
      <c r="W189" s="58">
        <v>0</v>
      </c>
      <c r="X189" s="58">
        <v>0</v>
      </c>
      <c r="Y189" s="54">
        <f>P189/$O189</f>
        <v>0</v>
      </c>
      <c r="Z189" s="54">
        <f>Q189/$O189</f>
        <v>0</v>
      </c>
      <c r="AA189" s="54">
        <f>R189/$O189</f>
        <v>0</v>
      </c>
      <c r="AB189" s="54">
        <f>S189/$O189</f>
        <v>0</v>
      </c>
      <c r="AC189" s="54">
        <f>T189/$O189</f>
        <v>0.9296875</v>
      </c>
      <c r="AD189" s="54">
        <f>U189/$O189</f>
        <v>7.03125E-2</v>
      </c>
      <c r="AE189" s="54">
        <f>V189/$O189</f>
        <v>0</v>
      </c>
      <c r="AF189" s="54">
        <f>W189/$O189</f>
        <v>0</v>
      </c>
      <c r="AG189" s="54">
        <f>X189/$O189</f>
        <v>0</v>
      </c>
      <c r="AH189" s="55">
        <f>(O189/N189)/($O$501/$N$501)</f>
        <v>1.1590383596943765</v>
      </c>
      <c r="AI189" s="54">
        <f>Y189+Z189+AA189</f>
        <v>0</v>
      </c>
      <c r="AJ189" s="54">
        <f>AB189+AC189+AE189+AG189</f>
        <v>0.9296875</v>
      </c>
      <c r="AK189" s="54">
        <f>AD189</f>
        <v>7.03125E-2</v>
      </c>
      <c r="AL189" s="54">
        <f>AF189</f>
        <v>0</v>
      </c>
      <c r="AM189" s="55">
        <f>($AP$6*R189+$AP$7*P189+$AP$8*Q189+$AP$9*S189+$AP$10*T189+$AP$11*U189+$AP$12*V189+$AP$13*W189+$AP$14*X189)/N189</f>
        <v>0.78617021276595744</v>
      </c>
      <c r="AN189" s="54">
        <f>AM189/AM$501</f>
        <v>1.606797945200962</v>
      </c>
      <c r="AV189" s="44"/>
    </row>
    <row r="190" spans="1:48" s="56" customFormat="1" ht="15" customHeight="1" x14ac:dyDescent="0.2">
      <c r="A190" s="43" t="s">
        <v>101</v>
      </c>
      <c r="B190" s="43"/>
      <c r="C190" s="43" t="s">
        <v>544</v>
      </c>
      <c r="D190" s="43">
        <v>33</v>
      </c>
      <c r="E190" s="43">
        <v>10</v>
      </c>
      <c r="F190" s="43"/>
      <c r="G190" s="43" t="s">
        <v>11</v>
      </c>
      <c r="H190" s="43" t="s">
        <v>427</v>
      </c>
      <c r="I190" s="43">
        <v>4</v>
      </c>
      <c r="J190" s="43" t="s">
        <v>11</v>
      </c>
      <c r="K190" s="43">
        <v>1</v>
      </c>
      <c r="L190" s="58">
        <v>85</v>
      </c>
      <c r="M190" s="58">
        <v>117</v>
      </c>
      <c r="N190" s="58">
        <v>620</v>
      </c>
      <c r="O190" s="23">
        <f>SUM(P190:X190)</f>
        <v>133</v>
      </c>
      <c r="P190" s="58">
        <v>0</v>
      </c>
      <c r="Q190" s="58">
        <v>0</v>
      </c>
      <c r="R190" s="58">
        <v>0</v>
      </c>
      <c r="S190" s="58">
        <v>0</v>
      </c>
      <c r="T190" s="58">
        <v>102</v>
      </c>
      <c r="U190" s="58">
        <v>22</v>
      </c>
      <c r="V190" s="58">
        <v>0</v>
      </c>
      <c r="W190" s="58">
        <v>9</v>
      </c>
      <c r="X190" s="58">
        <v>0</v>
      </c>
      <c r="Y190" s="54">
        <f>P190/$O190</f>
        <v>0</v>
      </c>
      <c r="Z190" s="54">
        <f>Q190/$O190</f>
        <v>0</v>
      </c>
      <c r="AA190" s="54">
        <f>R190/$O190</f>
        <v>0</v>
      </c>
      <c r="AB190" s="54">
        <f>S190/$O190</f>
        <v>0</v>
      </c>
      <c r="AC190" s="54">
        <f>T190/$O190</f>
        <v>0.76691729323308266</v>
      </c>
      <c r="AD190" s="54">
        <f>U190/$O190</f>
        <v>0.16541353383458646</v>
      </c>
      <c r="AE190" s="54">
        <f>V190/$O190</f>
        <v>0</v>
      </c>
      <c r="AF190" s="54">
        <f>W190/$O190</f>
        <v>6.7669172932330823E-2</v>
      </c>
      <c r="AG190" s="54">
        <f>X190/$O190</f>
        <v>0</v>
      </c>
      <c r="AH190" s="55">
        <f>(O190/N190)/($O$501/$N$501)</f>
        <v>0.91294717571188855</v>
      </c>
      <c r="AI190" s="54">
        <f>Y190+Z190+AA190</f>
        <v>0</v>
      </c>
      <c r="AJ190" s="54">
        <f>AB190+AC190+AE190+AG190</f>
        <v>0.76691729323308266</v>
      </c>
      <c r="AK190" s="54">
        <f>AD190</f>
        <v>0.16541353383458646</v>
      </c>
      <c r="AL190" s="54">
        <f>AF190</f>
        <v>6.7669172932330823E-2</v>
      </c>
      <c r="AM190" s="55">
        <f>($AP$6*R190+$AP$7*P190+$AP$8*Q190+$AP$9*S190+$AP$10*T190+$AP$11*U190+$AP$12*V190+$AP$13*W190+$AP$14*X190)/N190</f>
        <v>0.70967741935483875</v>
      </c>
      <c r="AN190" s="54">
        <f>AM190/AM$501</f>
        <v>1.4504597104524812</v>
      </c>
      <c r="AV190" s="44"/>
    </row>
    <row r="191" spans="1:48" s="56" customFormat="1" ht="15" customHeight="1" x14ac:dyDescent="0.2">
      <c r="A191" s="43" t="s">
        <v>513</v>
      </c>
      <c r="B191" s="43"/>
      <c r="C191" s="43" t="s">
        <v>115</v>
      </c>
      <c r="D191" s="43">
        <v>32</v>
      </c>
      <c r="E191" s="43">
        <v>16</v>
      </c>
      <c r="F191" s="43"/>
      <c r="G191" s="43" t="s">
        <v>11</v>
      </c>
      <c r="H191" s="43" t="s">
        <v>427</v>
      </c>
      <c r="I191" s="43">
        <v>4</v>
      </c>
      <c r="J191" s="43" t="s">
        <v>11</v>
      </c>
      <c r="K191" s="43">
        <v>1</v>
      </c>
      <c r="L191" s="58">
        <v>62</v>
      </c>
      <c r="M191" s="58">
        <v>70</v>
      </c>
      <c r="N191" s="25">
        <v>467</v>
      </c>
      <c r="O191" s="23">
        <f>SUM(P191:X191)</f>
        <v>69</v>
      </c>
      <c r="P191" s="58">
        <v>0</v>
      </c>
      <c r="Q191" s="58">
        <v>0</v>
      </c>
      <c r="R191" s="58">
        <v>7</v>
      </c>
      <c r="S191" s="58">
        <v>1</v>
      </c>
      <c r="T191" s="58">
        <v>10</v>
      </c>
      <c r="U191" s="58">
        <v>20</v>
      </c>
      <c r="V191" s="58">
        <v>20</v>
      </c>
      <c r="W191" s="68">
        <v>4</v>
      </c>
      <c r="X191" s="58">
        <v>7</v>
      </c>
      <c r="Y191" s="54">
        <f>P191/$O191</f>
        <v>0</v>
      </c>
      <c r="Z191" s="54">
        <f>Q191/$O191</f>
        <v>0</v>
      </c>
      <c r="AA191" s="54">
        <f>R191/$O191</f>
        <v>0.10144927536231885</v>
      </c>
      <c r="AB191" s="54">
        <f>S191/$O191</f>
        <v>1.4492753623188406E-2</v>
      </c>
      <c r="AC191" s="54">
        <f>T191/$O191</f>
        <v>0.14492753623188406</v>
      </c>
      <c r="AD191" s="54">
        <f>U191/$O191</f>
        <v>0.28985507246376813</v>
      </c>
      <c r="AE191" s="54">
        <f>V191/$O191</f>
        <v>0.28985507246376813</v>
      </c>
      <c r="AF191" s="54">
        <f>W191/$O191</f>
        <v>5.7971014492753624E-2</v>
      </c>
      <c r="AG191" s="54">
        <f>X191/$O191</f>
        <v>0.10144927536231885</v>
      </c>
      <c r="AH191" s="55">
        <f>(O191/N191)/($O$501/$N$501)</f>
        <v>0.62880778246936286</v>
      </c>
      <c r="AI191" s="54">
        <f>Y191+Z191+AA191</f>
        <v>0.10144927536231885</v>
      </c>
      <c r="AJ191" s="54">
        <f>AB191+AC191+AE191+AG191</f>
        <v>0.55072463768115942</v>
      </c>
      <c r="AK191" s="54">
        <f>AD191</f>
        <v>0.28985507246376813</v>
      </c>
      <c r="AL191" s="54">
        <f>AF191</f>
        <v>5.7971014492753624E-2</v>
      </c>
      <c r="AM191" s="55">
        <f>($AP$6*R191+$AP$7*P191+$AP$8*Q191+$AP$9*S191+$AP$10*T191+$AP$11*U191+$AP$12*V191+$AP$13*W191+$AP$14*X191)/N191</f>
        <v>0.50963597430406848</v>
      </c>
      <c r="AN191" s="54">
        <f>AM191/AM$501</f>
        <v>1.0416090854310303</v>
      </c>
      <c r="AV191" s="44"/>
    </row>
    <row r="192" spans="1:48" s="56" customFormat="1" ht="15" customHeight="1" x14ac:dyDescent="0.2">
      <c r="A192" s="43" t="s">
        <v>100</v>
      </c>
      <c r="B192" s="43"/>
      <c r="C192" s="43" t="s">
        <v>544</v>
      </c>
      <c r="D192" s="43">
        <v>33</v>
      </c>
      <c r="E192" s="43">
        <v>11</v>
      </c>
      <c r="F192" s="43"/>
      <c r="G192" s="43" t="s">
        <v>11</v>
      </c>
      <c r="H192" s="43" t="s">
        <v>427</v>
      </c>
      <c r="I192" s="43">
        <v>4</v>
      </c>
      <c r="J192" s="43" t="s">
        <v>11</v>
      </c>
      <c r="K192" s="43">
        <v>1</v>
      </c>
      <c r="L192" s="58">
        <v>45</v>
      </c>
      <c r="M192" s="58">
        <v>57</v>
      </c>
      <c r="N192" s="58">
        <v>298</v>
      </c>
      <c r="O192" s="23">
        <f>SUM(P192:X192)</f>
        <v>66</v>
      </c>
      <c r="P192" s="58">
        <v>0</v>
      </c>
      <c r="Q192" s="58">
        <v>0</v>
      </c>
      <c r="R192" s="58">
        <v>0</v>
      </c>
      <c r="S192" s="58">
        <v>0</v>
      </c>
      <c r="T192" s="58">
        <v>52</v>
      </c>
      <c r="U192" s="58">
        <v>10</v>
      </c>
      <c r="V192" s="58">
        <v>0</v>
      </c>
      <c r="W192" s="58">
        <v>2</v>
      </c>
      <c r="X192" s="58">
        <v>2</v>
      </c>
      <c r="Y192" s="54">
        <f>P192/$O192</f>
        <v>0</v>
      </c>
      <c r="Z192" s="54">
        <f>Q192/$O192</f>
        <v>0</v>
      </c>
      <c r="AA192" s="54">
        <f>R192/$O192</f>
        <v>0</v>
      </c>
      <c r="AB192" s="54">
        <f>S192/$O192</f>
        <v>0</v>
      </c>
      <c r="AC192" s="54">
        <f>T192/$O192</f>
        <v>0.78787878787878785</v>
      </c>
      <c r="AD192" s="54">
        <f>U192/$O192</f>
        <v>0.15151515151515152</v>
      </c>
      <c r="AE192" s="54">
        <f>V192/$O192</f>
        <v>0</v>
      </c>
      <c r="AF192" s="54">
        <f>W192/$O192</f>
        <v>3.0303030303030304E-2</v>
      </c>
      <c r="AG192" s="54">
        <f>X192/$O192</f>
        <v>3.0303030303030304E-2</v>
      </c>
      <c r="AH192" s="55">
        <f>(O192/N192)/($O$501/$N$501)</f>
        <v>0.94256947141672509</v>
      </c>
      <c r="AI192" s="54">
        <f>Y192+Z192+AA192</f>
        <v>0</v>
      </c>
      <c r="AJ192" s="54">
        <f>AB192+AC192+AE192+AG192</f>
        <v>0.81818181818181812</v>
      </c>
      <c r="AK192" s="54">
        <f>AD192</f>
        <v>0.15151515151515152</v>
      </c>
      <c r="AL192" s="54">
        <f>AF192</f>
        <v>3.0303030303030304E-2</v>
      </c>
      <c r="AM192" s="55">
        <f>($AP$6*R192+$AP$7*P192+$AP$8*Q192+$AP$9*S192+$AP$10*T192+$AP$11*U192+$AP$12*V192+$AP$13*W192+$AP$14*X192)/N192</f>
        <v>0.72147651006711411</v>
      </c>
      <c r="AN192" s="54">
        <f>AM192/AM$501</f>
        <v>1.4745750412089365</v>
      </c>
      <c r="AV192" s="44"/>
    </row>
    <row r="193" spans="1:48" s="56" customFormat="1" ht="15" customHeight="1" x14ac:dyDescent="0.2">
      <c r="A193" s="43" t="s">
        <v>78</v>
      </c>
      <c r="B193" s="43"/>
      <c r="C193" s="43" t="s">
        <v>544</v>
      </c>
      <c r="D193" s="43">
        <v>33</v>
      </c>
      <c r="E193" s="43">
        <v>12</v>
      </c>
      <c r="F193" s="43"/>
      <c r="G193" s="43" t="s">
        <v>11</v>
      </c>
      <c r="H193" s="43" t="s">
        <v>427</v>
      </c>
      <c r="I193" s="43">
        <v>4</v>
      </c>
      <c r="J193" s="43" t="s">
        <v>11</v>
      </c>
      <c r="K193" s="43">
        <v>1</v>
      </c>
      <c r="L193" s="58">
        <v>86</v>
      </c>
      <c r="M193" s="58">
        <v>141</v>
      </c>
      <c r="N193" s="58">
        <v>708</v>
      </c>
      <c r="O193" s="23">
        <f>SUM(P193:X193)</f>
        <v>180</v>
      </c>
      <c r="P193" s="58">
        <v>0</v>
      </c>
      <c r="Q193" s="58">
        <v>0</v>
      </c>
      <c r="R193" s="58">
        <v>0</v>
      </c>
      <c r="S193" s="58">
        <v>0</v>
      </c>
      <c r="T193" s="58">
        <v>73</v>
      </c>
      <c r="U193" s="58">
        <v>3</v>
      </c>
      <c r="V193" s="58">
        <v>104</v>
      </c>
      <c r="W193" s="58">
        <v>0</v>
      </c>
      <c r="X193" s="58">
        <v>0</v>
      </c>
      <c r="Y193" s="54">
        <f>P193/$O193</f>
        <v>0</v>
      </c>
      <c r="Z193" s="54">
        <f>Q193/$O193</f>
        <v>0</v>
      </c>
      <c r="AA193" s="54">
        <f>R193/$O193</f>
        <v>0</v>
      </c>
      <c r="AB193" s="54">
        <f>S193/$O193</f>
        <v>0</v>
      </c>
      <c r="AC193" s="54">
        <f>T193/$O193</f>
        <v>0.40555555555555556</v>
      </c>
      <c r="AD193" s="54">
        <f>U193/$O193</f>
        <v>1.6666666666666666E-2</v>
      </c>
      <c r="AE193" s="54">
        <f>V193/$O193</f>
        <v>0.57777777777777772</v>
      </c>
      <c r="AF193" s="54">
        <f>W193/$O193</f>
        <v>0</v>
      </c>
      <c r="AG193" s="54">
        <f>X193/$O193</f>
        <v>0</v>
      </c>
      <c r="AH193" s="55">
        <f>(O193/N193)/($O$501/$N$501)</f>
        <v>1.0819942314413868</v>
      </c>
      <c r="AI193" s="54">
        <f>Y193+Z193+AA193</f>
        <v>0</v>
      </c>
      <c r="AJ193" s="54">
        <f>AB193+AC193+AE193+AG193</f>
        <v>0.98333333333333328</v>
      </c>
      <c r="AK193" s="54">
        <f>AD193</f>
        <v>1.6666666666666666E-2</v>
      </c>
      <c r="AL193" s="54">
        <f>AF193</f>
        <v>0</v>
      </c>
      <c r="AM193" s="55">
        <f>($AP$6*R193+$AP$7*P193+$AP$8*Q193+$AP$9*S193+$AP$10*T193+$AP$11*U193+$AP$12*V193+$AP$13*W193+$AP$14*X193)/N193</f>
        <v>0.51200564971751417</v>
      </c>
      <c r="AN193" s="54">
        <f>AM193/AM$501</f>
        <v>1.0464522981644684</v>
      </c>
      <c r="AV193" s="44"/>
    </row>
    <row r="194" spans="1:48" s="56" customFormat="1" ht="15" customHeight="1" x14ac:dyDescent="0.2">
      <c r="A194" s="43" t="s">
        <v>79</v>
      </c>
      <c r="B194" s="43"/>
      <c r="C194" s="43" t="s">
        <v>544</v>
      </c>
      <c r="D194" s="43">
        <v>33</v>
      </c>
      <c r="E194" s="43">
        <v>13</v>
      </c>
      <c r="F194" s="43"/>
      <c r="G194" s="43" t="s">
        <v>11</v>
      </c>
      <c r="H194" s="43" t="s">
        <v>427</v>
      </c>
      <c r="I194" s="43">
        <v>4</v>
      </c>
      <c r="J194" s="43" t="s">
        <v>11</v>
      </c>
      <c r="K194" s="43">
        <v>1</v>
      </c>
      <c r="L194" s="58">
        <v>388</v>
      </c>
      <c r="M194" s="58">
        <v>821</v>
      </c>
      <c r="N194" s="58">
        <v>3516</v>
      </c>
      <c r="O194" s="23">
        <f>SUM(P194:X194)</f>
        <v>864</v>
      </c>
      <c r="P194" s="58">
        <v>0</v>
      </c>
      <c r="Q194" s="58">
        <v>0</v>
      </c>
      <c r="R194" s="58">
        <v>5</v>
      </c>
      <c r="S194" s="58">
        <v>4</v>
      </c>
      <c r="T194" s="58">
        <v>566</v>
      </c>
      <c r="U194" s="58">
        <v>29</v>
      </c>
      <c r="V194" s="58">
        <v>211</v>
      </c>
      <c r="W194" s="58">
        <v>44</v>
      </c>
      <c r="X194" s="58">
        <v>5</v>
      </c>
      <c r="Y194" s="54">
        <f>P194/$O194</f>
        <v>0</v>
      </c>
      <c r="Z194" s="54">
        <f>Q194/$O194</f>
        <v>0</v>
      </c>
      <c r="AA194" s="54">
        <f>R194/$O194</f>
        <v>5.7870370370370367E-3</v>
      </c>
      <c r="AB194" s="54">
        <f>S194/$O194</f>
        <v>4.6296296296296294E-3</v>
      </c>
      <c r="AC194" s="54">
        <f>T194/$O194</f>
        <v>0.65509259259259256</v>
      </c>
      <c r="AD194" s="54">
        <f>U194/$O194</f>
        <v>3.3564814814814818E-2</v>
      </c>
      <c r="AE194" s="54">
        <f>V194/$O194</f>
        <v>0.24421296296296297</v>
      </c>
      <c r="AF194" s="54">
        <f>W194/$O194</f>
        <v>5.0925925925925923E-2</v>
      </c>
      <c r="AG194" s="54">
        <f>X194/$O194</f>
        <v>5.7870370370370367E-3</v>
      </c>
      <c r="AH194" s="55">
        <f>(O194/N194)/($O$501/$N$501)</f>
        <v>1.0458046632907876</v>
      </c>
      <c r="AI194" s="54">
        <f>Y194+Z194+AA194</f>
        <v>5.7870370370370367E-3</v>
      </c>
      <c r="AJ194" s="54">
        <f>AB194+AC194+AE194+AG194</f>
        <v>0.90972222222222221</v>
      </c>
      <c r="AK194" s="54">
        <f>AD194</f>
        <v>3.3564814814814818E-2</v>
      </c>
      <c r="AL194" s="54">
        <f>AF194</f>
        <v>5.0925925925925923E-2</v>
      </c>
      <c r="AM194" s="55">
        <f>($AP$6*R194+$AP$7*P194+$AP$8*Q194+$AP$9*S194+$AP$10*T194+$AP$11*U194+$AP$12*V194+$AP$13*W194+$AP$14*X194)/N194</f>
        <v>0.57622298065984068</v>
      </c>
      <c r="AN194" s="54">
        <f>AM194/AM$501</f>
        <v>1.1777015794637311</v>
      </c>
      <c r="AV194" s="44"/>
    </row>
    <row r="195" spans="1:48" s="56" customFormat="1" ht="15" customHeight="1" x14ac:dyDescent="0.2">
      <c r="A195" s="43" t="s">
        <v>439</v>
      </c>
      <c r="B195" s="43"/>
      <c r="C195" s="43" t="s">
        <v>544</v>
      </c>
      <c r="D195" s="43">
        <v>33</v>
      </c>
      <c r="E195" s="43">
        <v>14</v>
      </c>
      <c r="F195" s="43"/>
      <c r="G195" s="43" t="s">
        <v>11</v>
      </c>
      <c r="H195" s="43" t="s">
        <v>427</v>
      </c>
      <c r="I195" s="43">
        <v>4</v>
      </c>
      <c r="J195" s="43" t="s">
        <v>11</v>
      </c>
      <c r="K195" s="43">
        <v>1</v>
      </c>
      <c r="L195" s="58">
        <v>157</v>
      </c>
      <c r="M195" s="58">
        <v>316</v>
      </c>
      <c r="N195" s="58">
        <v>1258</v>
      </c>
      <c r="O195" s="23">
        <f>SUM(P195:X195)</f>
        <v>282</v>
      </c>
      <c r="P195" s="58">
        <v>0</v>
      </c>
      <c r="Q195" s="58">
        <v>0</v>
      </c>
      <c r="R195" s="58">
        <v>11</v>
      </c>
      <c r="S195" s="58">
        <v>0</v>
      </c>
      <c r="T195" s="58">
        <v>173</v>
      </c>
      <c r="U195" s="58">
        <v>15</v>
      </c>
      <c r="V195" s="58">
        <v>77</v>
      </c>
      <c r="W195" s="58">
        <v>6</v>
      </c>
      <c r="X195" s="58">
        <v>0</v>
      </c>
      <c r="Y195" s="54">
        <f>P195/$O195</f>
        <v>0</v>
      </c>
      <c r="Z195" s="54">
        <f>Q195/$O195</f>
        <v>0</v>
      </c>
      <c r="AA195" s="54">
        <f>R195/$O195</f>
        <v>3.9007092198581561E-2</v>
      </c>
      <c r="AB195" s="54">
        <f>S195/$O195</f>
        <v>0</v>
      </c>
      <c r="AC195" s="54">
        <f>T195/$O195</f>
        <v>0.61347517730496459</v>
      </c>
      <c r="AD195" s="54">
        <f>U195/$O195</f>
        <v>5.3191489361702128E-2</v>
      </c>
      <c r="AE195" s="54">
        <f>V195/$O195</f>
        <v>0.27304964539007093</v>
      </c>
      <c r="AF195" s="54">
        <f>W195/$O195</f>
        <v>2.1276595744680851E-2</v>
      </c>
      <c r="AG195" s="54">
        <f>X195/$O195</f>
        <v>0</v>
      </c>
      <c r="AH195" s="55">
        <f>(O195/N195)/($O$501/$N$501)</f>
        <v>0.95401271980507663</v>
      </c>
      <c r="AI195" s="54">
        <f>Y195+Z195+AA195</f>
        <v>3.9007092198581561E-2</v>
      </c>
      <c r="AJ195" s="54">
        <f>AB195+AC195+AE195+AG195</f>
        <v>0.88652482269503552</v>
      </c>
      <c r="AK195" s="54">
        <f>AD195</f>
        <v>5.3191489361702128E-2</v>
      </c>
      <c r="AL195" s="54">
        <f>AF195</f>
        <v>2.1276595744680851E-2</v>
      </c>
      <c r="AM195" s="55">
        <f>($AP$6*R195+$AP$7*P195+$AP$8*Q195+$AP$9*S195+$AP$10*T195+$AP$11*U195+$AP$12*V195+$AP$13*W195+$AP$14*X195)/N195</f>
        <v>0.54451510333863273</v>
      </c>
      <c r="AN195" s="54">
        <f>AM195/AM$501</f>
        <v>1.1128960814951019</v>
      </c>
      <c r="AV195" s="44"/>
    </row>
    <row r="196" spans="1:48" s="56" customFormat="1" ht="15" customHeight="1" x14ac:dyDescent="0.2">
      <c r="A196" s="43" t="s">
        <v>82</v>
      </c>
      <c r="B196" s="43"/>
      <c r="C196" s="43" t="s">
        <v>544</v>
      </c>
      <c r="D196" s="43">
        <v>33</v>
      </c>
      <c r="E196" s="43">
        <v>15</v>
      </c>
      <c r="F196" s="43"/>
      <c r="G196" s="43" t="s">
        <v>11</v>
      </c>
      <c r="H196" s="43" t="s">
        <v>427</v>
      </c>
      <c r="I196" s="43">
        <v>4</v>
      </c>
      <c r="J196" s="43" t="s">
        <v>11</v>
      </c>
      <c r="K196" s="43">
        <v>1</v>
      </c>
      <c r="L196" s="58">
        <v>142</v>
      </c>
      <c r="M196" s="58">
        <v>246</v>
      </c>
      <c r="N196" s="58">
        <v>964</v>
      </c>
      <c r="O196" s="23">
        <f>SUM(P196:X196)</f>
        <v>248</v>
      </c>
      <c r="P196" s="58">
        <v>0</v>
      </c>
      <c r="Q196" s="58">
        <v>0</v>
      </c>
      <c r="R196" s="58">
        <v>0</v>
      </c>
      <c r="S196" s="58">
        <v>1</v>
      </c>
      <c r="T196" s="58">
        <v>174</v>
      </c>
      <c r="U196" s="58">
        <v>12</v>
      </c>
      <c r="V196" s="58">
        <v>57</v>
      </c>
      <c r="W196" s="58">
        <v>3</v>
      </c>
      <c r="X196" s="58">
        <v>1</v>
      </c>
      <c r="Y196" s="54">
        <f>P196/$O196</f>
        <v>0</v>
      </c>
      <c r="Z196" s="54">
        <f>Q196/$O196</f>
        <v>0</v>
      </c>
      <c r="AA196" s="54">
        <f>R196/$O196</f>
        <v>0</v>
      </c>
      <c r="AB196" s="54">
        <f>S196/$O196</f>
        <v>4.0322580645161289E-3</v>
      </c>
      <c r="AC196" s="54">
        <f>T196/$O196</f>
        <v>0.70161290322580649</v>
      </c>
      <c r="AD196" s="54">
        <f>U196/$O196</f>
        <v>4.8387096774193547E-2</v>
      </c>
      <c r="AE196" s="54">
        <f>V196/$O196</f>
        <v>0.22983870967741934</v>
      </c>
      <c r="AF196" s="54">
        <f>W196/$O196</f>
        <v>1.2096774193548387E-2</v>
      </c>
      <c r="AG196" s="54">
        <f>X196/$O196</f>
        <v>4.0322580645161289E-3</v>
      </c>
      <c r="AH196" s="55">
        <f>(O196/N196)/($O$501/$N$501)</f>
        <v>1.0948644256189746</v>
      </c>
      <c r="AI196" s="54">
        <f>Y196+Z196+AA196</f>
        <v>0</v>
      </c>
      <c r="AJ196" s="54">
        <f>AB196+AC196+AE196+AG196</f>
        <v>0.93951612903225812</v>
      </c>
      <c r="AK196" s="54">
        <f>AD196</f>
        <v>4.8387096774193547E-2</v>
      </c>
      <c r="AL196" s="54">
        <f>AF196</f>
        <v>1.2096774193548387E-2</v>
      </c>
      <c r="AM196" s="55">
        <f>($AP$6*R196+$AP$7*P196+$AP$8*Q196+$AP$9*S196+$AP$10*T196+$AP$11*U196+$AP$12*V196+$AP$13*W196+$AP$14*X196)/N196</f>
        <v>0.64574688796680502</v>
      </c>
      <c r="AN196" s="54">
        <f>AM196/AM$501</f>
        <v>1.3197965985692548</v>
      </c>
      <c r="AV196" s="44"/>
    </row>
    <row r="197" spans="1:48" s="56" customFormat="1" ht="15" customHeight="1" x14ac:dyDescent="0.2">
      <c r="A197" s="43" t="s">
        <v>31</v>
      </c>
      <c r="B197" s="43"/>
      <c r="C197" s="43" t="s">
        <v>544</v>
      </c>
      <c r="D197" s="43">
        <v>33</v>
      </c>
      <c r="E197" s="43">
        <v>16</v>
      </c>
      <c r="F197" s="43"/>
      <c r="G197" s="43" t="s">
        <v>11</v>
      </c>
      <c r="H197" s="43" t="s">
        <v>427</v>
      </c>
      <c r="I197" s="43">
        <v>4</v>
      </c>
      <c r="J197" s="43" t="s">
        <v>11</v>
      </c>
      <c r="K197" s="43">
        <v>1</v>
      </c>
      <c r="L197" s="58">
        <v>50</v>
      </c>
      <c r="M197" s="58">
        <v>85</v>
      </c>
      <c r="N197" s="58">
        <v>379</v>
      </c>
      <c r="O197" s="23">
        <f>SUM(P197:X197)</f>
        <v>89</v>
      </c>
      <c r="P197" s="58">
        <v>0</v>
      </c>
      <c r="Q197" s="58">
        <v>0</v>
      </c>
      <c r="R197" s="58">
        <v>2</v>
      </c>
      <c r="S197" s="58">
        <v>0</v>
      </c>
      <c r="T197" s="58">
        <v>59</v>
      </c>
      <c r="U197" s="58">
        <v>2</v>
      </c>
      <c r="V197" s="58">
        <v>20</v>
      </c>
      <c r="W197" s="58">
        <v>1</v>
      </c>
      <c r="X197" s="58">
        <v>5</v>
      </c>
      <c r="Y197" s="54">
        <f>P197/$O197</f>
        <v>0</v>
      </c>
      <c r="Z197" s="54">
        <f>Q197/$O197</f>
        <v>0</v>
      </c>
      <c r="AA197" s="54">
        <f>R197/$O197</f>
        <v>2.247191011235955E-2</v>
      </c>
      <c r="AB197" s="54">
        <f>S197/$O197</f>
        <v>0</v>
      </c>
      <c r="AC197" s="54">
        <f>T197/$O197</f>
        <v>0.6629213483146067</v>
      </c>
      <c r="AD197" s="54">
        <f>U197/$O197</f>
        <v>2.247191011235955E-2</v>
      </c>
      <c r="AE197" s="54">
        <f>V197/$O197</f>
        <v>0.2247191011235955</v>
      </c>
      <c r="AF197" s="54">
        <f>W197/$O197</f>
        <v>1.1235955056179775E-2</v>
      </c>
      <c r="AG197" s="54">
        <f>X197/$O197</f>
        <v>5.6179775280898875E-2</v>
      </c>
      <c r="AH197" s="55">
        <f>(O197/N197)/($O$501/$N$501)</f>
        <v>0.99939344050988976</v>
      </c>
      <c r="AI197" s="54">
        <f>Y197+Z197+AA197</f>
        <v>2.247191011235955E-2</v>
      </c>
      <c r="AJ197" s="54">
        <f>AB197+AC197+AE197+AG197</f>
        <v>0.9438202247191011</v>
      </c>
      <c r="AK197" s="54">
        <f>AD197</f>
        <v>2.247191011235955E-2</v>
      </c>
      <c r="AL197" s="54">
        <f>AF197</f>
        <v>1.1235955056179775E-2</v>
      </c>
      <c r="AM197" s="55">
        <f>($AP$6*R197+$AP$7*P197+$AP$8*Q197+$AP$9*S197+$AP$10*T197+$AP$11*U197+$AP$12*V197+$AP$13*W197+$AP$14*X197)/N197</f>
        <v>0.53825857519788922</v>
      </c>
      <c r="AN197" s="54">
        <f>AM197/AM$501</f>
        <v>1.1001088041378617</v>
      </c>
      <c r="AV197" s="44"/>
    </row>
    <row r="198" spans="1:48" s="56" customFormat="1" ht="15" customHeight="1" x14ac:dyDescent="0.2">
      <c r="A198" s="43" t="s">
        <v>488</v>
      </c>
      <c r="B198" s="43"/>
      <c r="C198" s="43" t="s">
        <v>544</v>
      </c>
      <c r="D198" s="43">
        <v>33</v>
      </c>
      <c r="E198" s="43">
        <v>17</v>
      </c>
      <c r="F198" s="43"/>
      <c r="G198" s="43" t="s">
        <v>11</v>
      </c>
      <c r="H198" s="43" t="s">
        <v>427</v>
      </c>
      <c r="I198" s="43">
        <v>4</v>
      </c>
      <c r="J198" s="43" t="s">
        <v>11</v>
      </c>
      <c r="K198" s="43">
        <v>1</v>
      </c>
      <c r="L198" s="58">
        <v>244</v>
      </c>
      <c r="M198" s="58">
        <v>355</v>
      </c>
      <c r="N198" s="58">
        <v>1638</v>
      </c>
      <c r="O198" s="23">
        <f>SUM(P198:X198)</f>
        <v>375</v>
      </c>
      <c r="P198" s="58">
        <v>1</v>
      </c>
      <c r="Q198" s="58">
        <v>0</v>
      </c>
      <c r="R198" s="58">
        <v>12</v>
      </c>
      <c r="S198" s="58">
        <v>0</v>
      </c>
      <c r="T198" s="58">
        <v>218</v>
      </c>
      <c r="U198" s="58">
        <v>49</v>
      </c>
      <c r="V198" s="58">
        <v>48</v>
      </c>
      <c r="W198" s="58">
        <v>32</v>
      </c>
      <c r="X198" s="58">
        <v>15</v>
      </c>
      <c r="Y198" s="54">
        <f>P198/$O198</f>
        <v>2.6666666666666666E-3</v>
      </c>
      <c r="Z198" s="54">
        <f>Q198/$O198</f>
        <v>0</v>
      </c>
      <c r="AA198" s="54">
        <f>R198/$O198</f>
        <v>3.2000000000000001E-2</v>
      </c>
      <c r="AB198" s="54">
        <f>S198/$O198</f>
        <v>0</v>
      </c>
      <c r="AC198" s="54">
        <f>T198/$O198</f>
        <v>0.58133333333333337</v>
      </c>
      <c r="AD198" s="54">
        <f>U198/$O198</f>
        <v>0.13066666666666665</v>
      </c>
      <c r="AE198" s="54">
        <f>V198/$O198</f>
        <v>0.128</v>
      </c>
      <c r="AF198" s="54">
        <f>W198/$O198</f>
        <v>8.533333333333333E-2</v>
      </c>
      <c r="AG198" s="54">
        <f>X198/$O198</f>
        <v>0.04</v>
      </c>
      <c r="AH198" s="55">
        <f>(O198/N198)/($O$501/$N$501)</f>
        <v>0.97432325480833071</v>
      </c>
      <c r="AI198" s="54">
        <f>Y198+Z198+AA198</f>
        <v>3.4666666666666665E-2</v>
      </c>
      <c r="AJ198" s="54">
        <f>AB198+AC198+AE198+AG198</f>
        <v>0.74933333333333341</v>
      </c>
      <c r="AK198" s="54">
        <f>AD198</f>
        <v>0.13066666666666665</v>
      </c>
      <c r="AL198" s="54">
        <f>AF198</f>
        <v>8.533333333333333E-2</v>
      </c>
      <c r="AM198" s="55">
        <f>($AP$6*R198+$AP$7*P198+$AP$8*Q198+$AP$9*S198+$AP$10*T198+$AP$11*U198+$AP$12*V198+$AP$13*W198+$AP$14*X198)/N198</f>
        <v>0.65842490842490842</v>
      </c>
      <c r="AN198" s="54">
        <f>AM198/AM$501</f>
        <v>1.3457083119495235</v>
      </c>
      <c r="AV198" s="44"/>
    </row>
    <row r="199" spans="1:48" s="56" customFormat="1" ht="15" customHeight="1" x14ac:dyDescent="0.2">
      <c r="A199" s="43" t="s">
        <v>99</v>
      </c>
      <c r="B199" s="43"/>
      <c r="C199" s="43" t="s">
        <v>544</v>
      </c>
      <c r="D199" s="43">
        <v>33</v>
      </c>
      <c r="E199" s="43">
        <v>18</v>
      </c>
      <c r="F199" s="43"/>
      <c r="G199" s="43" t="s">
        <v>11</v>
      </c>
      <c r="H199" s="43" t="s">
        <v>427</v>
      </c>
      <c r="I199" s="43">
        <v>4</v>
      </c>
      <c r="J199" s="43" t="s">
        <v>11</v>
      </c>
      <c r="K199" s="43">
        <v>1</v>
      </c>
      <c r="L199" s="58">
        <v>40</v>
      </c>
      <c r="M199" s="58">
        <v>50</v>
      </c>
      <c r="N199" s="58">
        <v>267</v>
      </c>
      <c r="O199" s="23">
        <f>SUM(P199:X199)</f>
        <v>50</v>
      </c>
      <c r="P199" s="58">
        <v>0</v>
      </c>
      <c r="Q199" s="58">
        <v>0</v>
      </c>
      <c r="R199" s="58">
        <v>0</v>
      </c>
      <c r="S199" s="58">
        <v>0</v>
      </c>
      <c r="T199" s="58">
        <v>45</v>
      </c>
      <c r="U199" s="58">
        <v>4</v>
      </c>
      <c r="V199" s="58">
        <v>0</v>
      </c>
      <c r="W199" s="58">
        <v>0</v>
      </c>
      <c r="X199" s="58">
        <v>1</v>
      </c>
      <c r="Y199" s="54">
        <f>P199/$O199</f>
        <v>0</v>
      </c>
      <c r="Z199" s="54">
        <f>Q199/$O199</f>
        <v>0</v>
      </c>
      <c r="AA199" s="54">
        <f>R199/$O199</f>
        <v>0</v>
      </c>
      <c r="AB199" s="54">
        <f>S199/$O199</f>
        <v>0</v>
      </c>
      <c r="AC199" s="54">
        <f>T199/$O199</f>
        <v>0.9</v>
      </c>
      <c r="AD199" s="54">
        <f>U199/$O199</f>
        <v>0.08</v>
      </c>
      <c r="AE199" s="54">
        <f>V199/$O199</f>
        <v>0</v>
      </c>
      <c r="AF199" s="54">
        <f>W199/$O199</f>
        <v>0</v>
      </c>
      <c r="AG199" s="54">
        <f>X199/$O199</f>
        <v>0.02</v>
      </c>
      <c r="AH199" s="55">
        <f>(O199/N199)/($O$501/$N$501)</f>
        <v>0.7969745275286122</v>
      </c>
      <c r="AI199" s="54">
        <f>Y199+Z199+AA199</f>
        <v>0</v>
      </c>
      <c r="AJ199" s="54">
        <f>AB199+AC199+AE199+AG199</f>
        <v>0.92</v>
      </c>
      <c r="AK199" s="54">
        <f>AD199</f>
        <v>0.08</v>
      </c>
      <c r="AL199" s="54">
        <f>AF199</f>
        <v>0</v>
      </c>
      <c r="AM199" s="55">
        <f>($AP$6*R199+$AP$7*P199+$AP$8*Q199+$AP$9*S199+$AP$10*T199+$AP$11*U199+$AP$12*V199+$AP$13*W199+$AP$14*X199)/N199</f>
        <v>0.54681647940074907</v>
      </c>
      <c r="AN199" s="54">
        <f>AM199/AM$501</f>
        <v>1.1175997019931785</v>
      </c>
      <c r="AV199" s="44"/>
    </row>
    <row r="200" spans="1:48" s="56" customFormat="1" ht="15" customHeight="1" x14ac:dyDescent="0.2">
      <c r="A200" s="43" t="s">
        <v>512</v>
      </c>
      <c r="B200" s="43"/>
      <c r="C200" s="43" t="s">
        <v>544</v>
      </c>
      <c r="D200" s="43">
        <v>33</v>
      </c>
      <c r="E200" s="43">
        <v>19</v>
      </c>
      <c r="F200" s="43"/>
      <c r="G200" s="43" t="s">
        <v>11</v>
      </c>
      <c r="H200" s="43" t="s">
        <v>427</v>
      </c>
      <c r="I200" s="43">
        <v>4</v>
      </c>
      <c r="J200" s="43" t="s">
        <v>11</v>
      </c>
      <c r="K200" s="43">
        <v>1</v>
      </c>
      <c r="L200" s="58">
        <v>1070</v>
      </c>
      <c r="M200" s="58">
        <v>1411</v>
      </c>
      <c r="N200" s="58">
        <v>6602</v>
      </c>
      <c r="O200" s="23">
        <f>SUM(P200:X200)</f>
        <v>1445</v>
      </c>
      <c r="P200" s="58">
        <v>8</v>
      </c>
      <c r="Q200" s="58">
        <v>19</v>
      </c>
      <c r="R200" s="58">
        <v>26</v>
      </c>
      <c r="S200" s="58">
        <v>9</v>
      </c>
      <c r="T200" s="58">
        <v>748</v>
      </c>
      <c r="U200" s="58">
        <v>182</v>
      </c>
      <c r="V200" s="58">
        <v>222</v>
      </c>
      <c r="W200" s="58">
        <v>89</v>
      </c>
      <c r="X200" s="58">
        <v>142</v>
      </c>
      <c r="Y200" s="54">
        <f>P200/$O200</f>
        <v>5.5363321799307957E-3</v>
      </c>
      <c r="Z200" s="54">
        <f>Q200/$O200</f>
        <v>1.314878892733564E-2</v>
      </c>
      <c r="AA200" s="54">
        <f>R200/$O200</f>
        <v>1.7993079584775088E-2</v>
      </c>
      <c r="AB200" s="54">
        <f>S200/$O200</f>
        <v>6.2283737024221453E-3</v>
      </c>
      <c r="AC200" s="54">
        <f>T200/$O200</f>
        <v>0.51764705882352946</v>
      </c>
      <c r="AD200" s="54">
        <f>U200/$O200</f>
        <v>0.12595155709342559</v>
      </c>
      <c r="AE200" s="54">
        <f>V200/$O200</f>
        <v>0.15363321799307958</v>
      </c>
      <c r="AF200" s="54">
        <f>W200/$O200</f>
        <v>6.1591695501730104E-2</v>
      </c>
      <c r="AG200" s="54">
        <f>X200/$O200</f>
        <v>9.8269896193771633E-2</v>
      </c>
      <c r="AH200" s="55">
        <f>(O200/N200)/($O$501/$N$501)</f>
        <v>0.93148963144032559</v>
      </c>
      <c r="AI200" s="54">
        <f>Y200+Z200+AA200</f>
        <v>3.6678200692041529E-2</v>
      </c>
      <c r="AJ200" s="54">
        <f>AB200+AC200+AE200+AG200</f>
        <v>0.77577854671280289</v>
      </c>
      <c r="AK200" s="54">
        <f>AD200</f>
        <v>0.12595155709342559</v>
      </c>
      <c r="AL200" s="54">
        <f>AF200</f>
        <v>6.1591695501730104E-2</v>
      </c>
      <c r="AM200" s="55">
        <f>($AP$6*R200+$AP$7*P200+$AP$8*Q200+$AP$9*S200+$AP$10*T200+$AP$11*U200+$AP$12*V200+$AP$13*W200+$AP$14*X200)/N200</f>
        <v>0.61534383520145408</v>
      </c>
      <c r="AN200" s="54">
        <f>AM200/AM$501</f>
        <v>1.2576579396402561</v>
      </c>
      <c r="AV200" s="44"/>
    </row>
    <row r="201" spans="1:48" s="56" customFormat="1" ht="15" customHeight="1" x14ac:dyDescent="0.2">
      <c r="A201" s="43" t="s">
        <v>321</v>
      </c>
      <c r="B201" s="43"/>
      <c r="C201" s="43" t="s">
        <v>544</v>
      </c>
      <c r="D201" s="43">
        <v>33</v>
      </c>
      <c r="E201" s="43">
        <v>20</v>
      </c>
      <c r="F201" s="43"/>
      <c r="G201" s="43" t="s">
        <v>11</v>
      </c>
      <c r="H201" s="43" t="s">
        <v>427</v>
      </c>
      <c r="I201" s="43">
        <v>4</v>
      </c>
      <c r="J201" s="43" t="s">
        <v>11</v>
      </c>
      <c r="K201" s="43">
        <v>1</v>
      </c>
      <c r="L201" s="58">
        <v>61</v>
      </c>
      <c r="M201" s="58">
        <v>73</v>
      </c>
      <c r="N201" s="58">
        <v>482</v>
      </c>
      <c r="O201" s="23">
        <f>SUM(P201:X201)</f>
        <v>102</v>
      </c>
      <c r="P201" s="58">
        <v>0</v>
      </c>
      <c r="Q201" s="58">
        <v>0</v>
      </c>
      <c r="R201" s="58">
        <v>0</v>
      </c>
      <c r="S201" s="58">
        <v>1</v>
      </c>
      <c r="T201" s="58">
        <v>54</v>
      </c>
      <c r="U201" s="58">
        <v>19</v>
      </c>
      <c r="V201" s="58">
        <v>18</v>
      </c>
      <c r="W201" s="58">
        <v>2</v>
      </c>
      <c r="X201" s="58">
        <v>8</v>
      </c>
      <c r="Y201" s="54">
        <f>P201/$O201</f>
        <v>0</v>
      </c>
      <c r="Z201" s="54">
        <f>Q201/$O201</f>
        <v>0</v>
      </c>
      <c r="AA201" s="54">
        <f>R201/$O201</f>
        <v>0</v>
      </c>
      <c r="AB201" s="54">
        <f>S201/$O201</f>
        <v>9.8039215686274508E-3</v>
      </c>
      <c r="AC201" s="54">
        <f>T201/$O201</f>
        <v>0.52941176470588236</v>
      </c>
      <c r="AD201" s="54">
        <f>U201/$O201</f>
        <v>0.18627450980392157</v>
      </c>
      <c r="AE201" s="54">
        <f>V201/$O201</f>
        <v>0.17647058823529413</v>
      </c>
      <c r="AF201" s="54">
        <f>W201/$O201</f>
        <v>1.9607843137254902E-2</v>
      </c>
      <c r="AG201" s="54">
        <f>X201/$O201</f>
        <v>7.8431372549019607E-2</v>
      </c>
      <c r="AH201" s="55">
        <f>(O201/N201)/($O$501/$N$501)</f>
        <v>0.90061428558980172</v>
      </c>
      <c r="AI201" s="54">
        <f>Y201+Z201+AA201</f>
        <v>0</v>
      </c>
      <c r="AJ201" s="54">
        <f>AB201+AC201+AE201+AG201</f>
        <v>0.79411764705882359</v>
      </c>
      <c r="AK201" s="54">
        <f>AD201</f>
        <v>0.18627450980392157</v>
      </c>
      <c r="AL201" s="54">
        <f>AF201</f>
        <v>1.9607843137254902E-2</v>
      </c>
      <c r="AM201" s="55">
        <f>($AP$6*R201+$AP$7*P201+$AP$8*Q201+$AP$9*S201+$AP$10*T201+$AP$11*U201+$AP$12*V201+$AP$13*W201+$AP$14*X201)/N201</f>
        <v>0.68360995850622408</v>
      </c>
      <c r="AN201" s="54">
        <f>AM201/AM$501</f>
        <v>1.3971822625817494</v>
      </c>
      <c r="AV201" s="44"/>
    </row>
    <row r="202" spans="1:48" s="56" customFormat="1" ht="15" customHeight="1" x14ac:dyDescent="0.2">
      <c r="A202" s="43" t="s">
        <v>514</v>
      </c>
      <c r="B202" s="43"/>
      <c r="C202" s="43" t="s">
        <v>115</v>
      </c>
      <c r="D202" s="43">
        <v>32</v>
      </c>
      <c r="E202" s="43">
        <v>29</v>
      </c>
      <c r="F202" s="43"/>
      <c r="G202" s="43" t="s">
        <v>11</v>
      </c>
      <c r="H202" s="43" t="s">
        <v>105</v>
      </c>
      <c r="I202" s="43">
        <v>12</v>
      </c>
      <c r="J202" s="43" t="s">
        <v>11</v>
      </c>
      <c r="K202" s="43">
        <v>1</v>
      </c>
      <c r="L202" s="58">
        <v>635</v>
      </c>
      <c r="M202" s="58">
        <v>894</v>
      </c>
      <c r="N202" s="25">
        <v>4203</v>
      </c>
      <c r="O202" s="23">
        <f>SUM(P202:X202)</f>
        <v>1098</v>
      </c>
      <c r="P202" s="58">
        <v>21</v>
      </c>
      <c r="Q202" s="58">
        <v>8</v>
      </c>
      <c r="R202" s="58">
        <v>175</v>
      </c>
      <c r="S202" s="58">
        <v>30</v>
      </c>
      <c r="T202" s="58">
        <v>206</v>
      </c>
      <c r="U202" s="58">
        <v>165</v>
      </c>
      <c r="V202" s="58">
        <v>370</v>
      </c>
      <c r="W202" s="58">
        <v>112</v>
      </c>
      <c r="X202" s="58">
        <v>11</v>
      </c>
      <c r="Y202" s="54">
        <f>P202/$O202</f>
        <v>1.912568306010929E-2</v>
      </c>
      <c r="Z202" s="54">
        <f>Q202/$O202</f>
        <v>7.2859744990892532E-3</v>
      </c>
      <c r="AA202" s="54">
        <f>R202/$O202</f>
        <v>0.15938069216757741</v>
      </c>
      <c r="AB202" s="54">
        <f>S202/$O202</f>
        <v>2.7322404371584699E-2</v>
      </c>
      <c r="AC202" s="54">
        <f>T202/$O202</f>
        <v>0.18761384335154827</v>
      </c>
      <c r="AD202" s="54">
        <f>U202/$O202</f>
        <v>0.15027322404371585</v>
      </c>
      <c r="AE202" s="54">
        <f>V202/$O202</f>
        <v>0.33697632058287796</v>
      </c>
      <c r="AF202" s="54">
        <f>W202/$O202</f>
        <v>0.10200364298724955</v>
      </c>
      <c r="AG202" s="54">
        <f>X202/$O202</f>
        <v>1.0018214936247723E-2</v>
      </c>
      <c r="AH202" s="55">
        <f>(O202/N202)/($O$501/$N$501)</f>
        <v>1.1118050646559747</v>
      </c>
      <c r="AI202" s="54">
        <f>Y202+Z202+AA202</f>
        <v>0.18579234972677597</v>
      </c>
      <c r="AJ202" s="54">
        <f>AB202+AC202+AE202+AG202</f>
        <v>0.56193078324225865</v>
      </c>
      <c r="AK202" s="54">
        <f>AD202</f>
        <v>0.15027322404371585</v>
      </c>
      <c r="AL202" s="54">
        <f>AF202</f>
        <v>0.10200364298724955</v>
      </c>
      <c r="AM202" s="55">
        <f>($AP$6*R202+$AP$7*P202+$AP$8*Q202+$AP$9*S202+$AP$10*T202+$AP$11*U202+$AP$12*V202+$AP$13*W202+$AP$14*X202)/N202</f>
        <v>0.67035450868427315</v>
      </c>
      <c r="AN202" s="54">
        <f>AM202/AM$501</f>
        <v>1.3700903819803587</v>
      </c>
      <c r="AV202" s="44"/>
    </row>
    <row r="203" spans="1:48" s="56" customFormat="1" ht="15" customHeight="1" x14ac:dyDescent="0.2">
      <c r="A203" s="43" t="s">
        <v>34</v>
      </c>
      <c r="B203" s="43"/>
      <c r="C203" s="43" t="s">
        <v>34</v>
      </c>
      <c r="D203" s="43">
        <v>12</v>
      </c>
      <c r="E203" s="43">
        <v>8</v>
      </c>
      <c r="F203" s="43"/>
      <c r="G203" s="43" t="s">
        <v>586</v>
      </c>
      <c r="H203" s="43" t="s">
        <v>105</v>
      </c>
      <c r="I203" s="43">
        <v>12</v>
      </c>
      <c r="J203" s="43" t="s">
        <v>110</v>
      </c>
      <c r="K203" s="43">
        <v>5</v>
      </c>
      <c r="L203" s="58">
        <v>181</v>
      </c>
      <c r="M203" s="58">
        <v>201</v>
      </c>
      <c r="N203" s="25">
        <v>1113</v>
      </c>
      <c r="O203" s="23">
        <f>SUM(P203:X203)</f>
        <v>271</v>
      </c>
      <c r="P203" s="58">
        <v>29</v>
      </c>
      <c r="Q203" s="58">
        <v>5</v>
      </c>
      <c r="R203" s="58">
        <v>157</v>
      </c>
      <c r="S203" s="58">
        <v>0</v>
      </c>
      <c r="T203" s="58">
        <v>46</v>
      </c>
      <c r="U203" s="58">
        <v>2</v>
      </c>
      <c r="V203" s="58">
        <v>22</v>
      </c>
      <c r="W203" s="58">
        <v>0</v>
      </c>
      <c r="X203" s="58">
        <v>10</v>
      </c>
      <c r="Y203" s="54">
        <f>P203/$O203</f>
        <v>0.1070110701107011</v>
      </c>
      <c r="Z203" s="54">
        <f>Q203/$O203</f>
        <v>1.8450184501845018E-2</v>
      </c>
      <c r="AA203" s="54">
        <f>R203/$O203</f>
        <v>0.57933579335793361</v>
      </c>
      <c r="AB203" s="54">
        <f>S203/$O203</f>
        <v>0</v>
      </c>
      <c r="AC203" s="54">
        <f>T203/$O203</f>
        <v>0.16974169741697417</v>
      </c>
      <c r="AD203" s="54">
        <f>U203/$O203</f>
        <v>7.3800738007380072E-3</v>
      </c>
      <c r="AE203" s="54">
        <f>V203/$O203</f>
        <v>8.1180811808118078E-2</v>
      </c>
      <c r="AF203" s="54">
        <f>W203/$O203</f>
        <v>0</v>
      </c>
      <c r="AG203" s="54">
        <f>X203/$O203</f>
        <v>3.6900369003690037E-2</v>
      </c>
      <c r="AH203" s="55">
        <f>(O203/N203)/($O$501/$N$501)</f>
        <v>1.0362387401327544</v>
      </c>
      <c r="AI203" s="54">
        <f>Y203+Z203+AA203</f>
        <v>0.70479704797047971</v>
      </c>
      <c r="AJ203" s="54">
        <f>AB203+AC203+AE203+AG203</f>
        <v>0.28782287822878228</v>
      </c>
      <c r="AK203" s="54">
        <f>AD203</f>
        <v>7.3800738007380072E-3</v>
      </c>
      <c r="AL203" s="54">
        <f>AF203</f>
        <v>0</v>
      </c>
      <c r="AM203" s="55">
        <f>($AP$6*R203+$AP$7*P203+$AP$8*Q203+$AP$9*S203+$AP$10*T203+$AP$11*U203+$AP$12*V203+$AP$13*W203+$AP$14*X203)/N203</f>
        <v>0.3890386343216532</v>
      </c>
      <c r="AN203" s="54">
        <f>AM203/AM$501</f>
        <v>0.79512867325833769</v>
      </c>
      <c r="AV203" s="44"/>
    </row>
    <row r="204" spans="1:48" s="56" customFormat="1" ht="15" customHeight="1" x14ac:dyDescent="0.2">
      <c r="A204" s="43" t="s">
        <v>177</v>
      </c>
      <c r="B204" s="43"/>
      <c r="C204" s="43" t="s">
        <v>119</v>
      </c>
      <c r="D204" s="43">
        <v>5</v>
      </c>
      <c r="E204" s="43">
        <v>10</v>
      </c>
      <c r="F204" s="43"/>
      <c r="G204" s="43"/>
      <c r="H204" s="43" t="s">
        <v>171</v>
      </c>
      <c r="I204" s="43">
        <v>1</v>
      </c>
      <c r="J204" s="43" t="s">
        <v>501</v>
      </c>
      <c r="K204" s="43">
        <v>6</v>
      </c>
      <c r="L204" s="58">
        <v>65</v>
      </c>
      <c r="M204" s="58">
        <v>67</v>
      </c>
      <c r="N204" s="23">
        <v>377</v>
      </c>
      <c r="O204" s="23">
        <f>SUM(P204:X204)</f>
        <v>110</v>
      </c>
      <c r="P204" s="58">
        <v>8</v>
      </c>
      <c r="Q204" s="58">
        <v>3</v>
      </c>
      <c r="R204" s="58">
        <v>59</v>
      </c>
      <c r="S204" s="58">
        <v>0</v>
      </c>
      <c r="T204" s="58">
        <v>18</v>
      </c>
      <c r="U204" s="58">
        <v>4</v>
      </c>
      <c r="V204" s="58">
        <v>0</v>
      </c>
      <c r="W204" s="58">
        <v>6</v>
      </c>
      <c r="X204" s="58">
        <v>12</v>
      </c>
      <c r="Y204" s="54">
        <f>P204/$O204</f>
        <v>7.2727272727272724E-2</v>
      </c>
      <c r="Z204" s="54">
        <f>Q204/$O204</f>
        <v>2.7272727272727271E-2</v>
      </c>
      <c r="AA204" s="54">
        <f>R204/$O204</f>
        <v>0.53636363636363638</v>
      </c>
      <c r="AB204" s="54">
        <f>S204/$O204</f>
        <v>0</v>
      </c>
      <c r="AC204" s="54">
        <f>T204/$O204</f>
        <v>0.16363636363636364</v>
      </c>
      <c r="AD204" s="54">
        <f>U204/$O204</f>
        <v>3.6363636363636362E-2</v>
      </c>
      <c r="AE204" s="54">
        <f>V204/$O204</f>
        <v>0</v>
      </c>
      <c r="AF204" s="54">
        <f>W204/$O204</f>
        <v>5.4545454545454543E-2</v>
      </c>
      <c r="AG204" s="54">
        <f>X204/$O204</f>
        <v>0.10909090909090909</v>
      </c>
      <c r="AH204" s="55">
        <f>(O204/N204)/($O$501/$N$501)</f>
        <v>1.2417581895764105</v>
      </c>
      <c r="AI204" s="54">
        <f>Y204+Z204+AA204</f>
        <v>0.63636363636363635</v>
      </c>
      <c r="AJ204" s="54">
        <f>AB204+AC204+AE204+AG204</f>
        <v>0.27272727272727271</v>
      </c>
      <c r="AK204" s="54">
        <f>AD204</f>
        <v>3.6363636363636362E-2</v>
      </c>
      <c r="AL204" s="54">
        <f>AF204</f>
        <v>5.4545454545454543E-2</v>
      </c>
      <c r="AM204" s="55">
        <f>($AP$6*R204+$AP$7*P204+$AP$8*Q204+$AP$9*S204+$AP$10*T204+$AP$11*U204+$AP$12*V204+$AP$13*W204+$AP$14*X204)/N204</f>
        <v>0.50397877984084882</v>
      </c>
      <c r="AN204" s="54">
        <f>AM204/AM$501</f>
        <v>1.0300467439793966</v>
      </c>
      <c r="AV204" s="44"/>
    </row>
    <row r="205" spans="1:48" s="56" customFormat="1" ht="15" customHeight="1" x14ac:dyDescent="0.2">
      <c r="A205" s="43" t="s">
        <v>160</v>
      </c>
      <c r="B205" s="43">
        <v>4</v>
      </c>
      <c r="C205" s="43" t="s">
        <v>106</v>
      </c>
      <c r="D205" s="43">
        <v>9</v>
      </c>
      <c r="E205" s="43">
        <v>4</v>
      </c>
      <c r="F205" s="43"/>
      <c r="G205" s="43"/>
      <c r="H205" s="43" t="s">
        <v>335</v>
      </c>
      <c r="I205" s="43">
        <v>10</v>
      </c>
      <c r="J205" s="43" t="s">
        <v>501</v>
      </c>
      <c r="K205" s="43">
        <v>6</v>
      </c>
      <c r="L205" s="58">
        <v>68</v>
      </c>
      <c r="M205" s="58">
        <v>68</v>
      </c>
      <c r="N205" s="23">
        <v>360</v>
      </c>
      <c r="O205" s="23">
        <f>SUM(P205:X205)</f>
        <v>121</v>
      </c>
      <c r="P205" s="58">
        <v>14</v>
      </c>
      <c r="Q205" s="58">
        <v>11</v>
      </c>
      <c r="R205" s="58">
        <v>81</v>
      </c>
      <c r="S205" s="58">
        <v>0</v>
      </c>
      <c r="T205" s="58">
        <v>12</v>
      </c>
      <c r="U205" s="58">
        <v>2</v>
      </c>
      <c r="V205" s="58">
        <v>0</v>
      </c>
      <c r="W205" s="58">
        <v>1</v>
      </c>
      <c r="X205" s="58">
        <v>0</v>
      </c>
      <c r="Y205" s="54">
        <f>P205/$O205</f>
        <v>0.11570247933884298</v>
      </c>
      <c r="Z205" s="54">
        <f>Q205/$O205</f>
        <v>9.0909090909090912E-2</v>
      </c>
      <c r="AA205" s="54">
        <f>R205/$O205</f>
        <v>0.66942148760330578</v>
      </c>
      <c r="AB205" s="54">
        <f>S205/$O205</f>
        <v>0</v>
      </c>
      <c r="AC205" s="54">
        <f>T205/$O205</f>
        <v>9.9173553719008267E-2</v>
      </c>
      <c r="AD205" s="54">
        <f>U205/$O205</f>
        <v>1.6528925619834711E-2</v>
      </c>
      <c r="AE205" s="54">
        <f>V205/$O205</f>
        <v>0</v>
      </c>
      <c r="AF205" s="54">
        <f>W205/$O205</f>
        <v>8.2644628099173556E-3</v>
      </c>
      <c r="AG205" s="54">
        <f>X205/$O205</f>
        <v>0</v>
      </c>
      <c r="AH205" s="55">
        <f>(O205/N205)/($O$501/$N$501)</f>
        <v>1.4304364478259375</v>
      </c>
      <c r="AI205" s="54">
        <f>Y205+Z205+AA205</f>
        <v>0.87603305785123964</v>
      </c>
      <c r="AJ205" s="54">
        <f>AB205+AC205+AE205+AG205</f>
        <v>9.9173553719008267E-2</v>
      </c>
      <c r="AK205" s="54">
        <f>AD205</f>
        <v>1.6528925619834711E-2</v>
      </c>
      <c r="AL205" s="54">
        <f>AF205</f>
        <v>8.2644628099173556E-3</v>
      </c>
      <c r="AM205" s="55">
        <f>($AP$6*R205+$AP$7*P205+$AP$8*Q205+$AP$9*S205+$AP$10*T205+$AP$11*U205+$AP$12*V205+$AP$13*W205+$AP$14*X205)/N205</f>
        <v>0.53333333333333333</v>
      </c>
      <c r="AN205" s="54">
        <f>AM205/AM$501</f>
        <v>1.0900424490673193</v>
      </c>
      <c r="AV205" s="44"/>
    </row>
    <row r="206" spans="1:48" s="56" customFormat="1" ht="15" customHeight="1" x14ac:dyDescent="0.2">
      <c r="A206" s="43" t="s">
        <v>203</v>
      </c>
      <c r="B206" s="43"/>
      <c r="C206" s="43" t="s">
        <v>121</v>
      </c>
      <c r="D206" s="43">
        <v>16</v>
      </c>
      <c r="E206" s="43">
        <v>7</v>
      </c>
      <c r="F206" s="43"/>
      <c r="G206" s="43"/>
      <c r="H206" s="43" t="s">
        <v>205</v>
      </c>
      <c r="I206" s="43">
        <v>16</v>
      </c>
      <c r="J206" s="43" t="s">
        <v>501</v>
      </c>
      <c r="K206" s="43">
        <v>6</v>
      </c>
      <c r="L206" s="58">
        <v>61</v>
      </c>
      <c r="M206" s="58">
        <v>63</v>
      </c>
      <c r="N206" s="23">
        <v>343</v>
      </c>
      <c r="O206" s="23">
        <f>SUM(P206:X206)</f>
        <v>88</v>
      </c>
      <c r="P206" s="58">
        <v>16</v>
      </c>
      <c r="Q206" s="58">
        <v>0</v>
      </c>
      <c r="R206" s="58">
        <v>53</v>
      </c>
      <c r="S206" s="58">
        <v>0</v>
      </c>
      <c r="T206" s="58">
        <v>10</v>
      </c>
      <c r="U206" s="58">
        <v>1</v>
      </c>
      <c r="V206" s="58">
        <v>5</v>
      </c>
      <c r="W206" s="58">
        <v>3</v>
      </c>
      <c r="X206" s="58">
        <v>0</v>
      </c>
      <c r="Y206" s="54">
        <f>P206/$O206</f>
        <v>0.18181818181818182</v>
      </c>
      <c r="Z206" s="54">
        <f>Q206/$O206</f>
        <v>0</v>
      </c>
      <c r="AA206" s="54">
        <f>R206/$O206</f>
        <v>0.60227272727272729</v>
      </c>
      <c r="AB206" s="54">
        <f>S206/$O206</f>
        <v>0</v>
      </c>
      <c r="AC206" s="54">
        <f>T206/$O206</f>
        <v>0.11363636363636363</v>
      </c>
      <c r="AD206" s="54">
        <f>U206/$O206</f>
        <v>1.1363636363636364E-2</v>
      </c>
      <c r="AE206" s="54">
        <f>V206/$O206</f>
        <v>5.6818181818181816E-2</v>
      </c>
      <c r="AF206" s="54">
        <f>W206/$O206</f>
        <v>3.4090909090909088E-2</v>
      </c>
      <c r="AG206" s="54">
        <f>X206/$O206</f>
        <v>0</v>
      </c>
      <c r="AH206" s="55">
        <f>(O206/N206)/($O$501/$N$501)</f>
        <v>1.0918783381231645</v>
      </c>
      <c r="AI206" s="54">
        <f>Y206+Z206+AA206</f>
        <v>0.78409090909090917</v>
      </c>
      <c r="AJ206" s="54">
        <f>AB206+AC206+AE206+AG206</f>
        <v>0.17045454545454544</v>
      </c>
      <c r="AK206" s="54">
        <f>AD206</f>
        <v>1.1363636363636364E-2</v>
      </c>
      <c r="AL206" s="54">
        <f>AF206</f>
        <v>3.4090909090909088E-2</v>
      </c>
      <c r="AM206" s="55">
        <f>($AP$6*R206+$AP$7*P206+$AP$8*Q206+$AP$9*S206+$AP$10*T206+$AP$11*U206+$AP$12*V206+$AP$13*W206+$AP$14*X206)/N206</f>
        <v>0.42128279883381925</v>
      </c>
      <c r="AN206" s="54">
        <f>AM206/AM$501</f>
        <v>0.86103025085765827</v>
      </c>
      <c r="AV206" s="44"/>
    </row>
    <row r="207" spans="1:48" s="56" customFormat="1" ht="15" customHeight="1" x14ac:dyDescent="0.2">
      <c r="A207" s="43" t="s">
        <v>355</v>
      </c>
      <c r="B207" s="43"/>
      <c r="C207" s="43" t="s">
        <v>324</v>
      </c>
      <c r="D207" s="43">
        <v>4</v>
      </c>
      <c r="E207" s="43">
        <v>12</v>
      </c>
      <c r="F207" s="43"/>
      <c r="G207" s="43"/>
      <c r="H207" s="43" t="s">
        <v>348</v>
      </c>
      <c r="I207" s="43">
        <v>2</v>
      </c>
      <c r="J207" s="43" t="s">
        <v>503</v>
      </c>
      <c r="K207" s="43">
        <v>10</v>
      </c>
      <c r="L207" s="58">
        <v>64</v>
      </c>
      <c r="M207" s="58">
        <v>66</v>
      </c>
      <c r="N207" s="23">
        <v>329</v>
      </c>
      <c r="O207" s="25">
        <f>SUM(P207:X207)</f>
        <v>79</v>
      </c>
      <c r="P207" s="58">
        <v>11</v>
      </c>
      <c r="Q207" s="58">
        <v>4</v>
      </c>
      <c r="R207" s="58">
        <v>42</v>
      </c>
      <c r="S207" s="58">
        <v>0</v>
      </c>
      <c r="T207" s="58">
        <v>13</v>
      </c>
      <c r="U207" s="58">
        <v>4</v>
      </c>
      <c r="V207" s="58">
        <v>0</v>
      </c>
      <c r="W207" s="58">
        <v>5</v>
      </c>
      <c r="X207" s="58">
        <v>0</v>
      </c>
      <c r="Y207" s="54">
        <f>P207/$O207</f>
        <v>0.13924050632911392</v>
      </c>
      <c r="Z207" s="54">
        <f>Q207/$O207</f>
        <v>5.0632911392405063E-2</v>
      </c>
      <c r="AA207" s="54">
        <f>R207/$O207</f>
        <v>0.53164556962025311</v>
      </c>
      <c r="AB207" s="54">
        <f>S207/$O207</f>
        <v>0</v>
      </c>
      <c r="AC207" s="54">
        <f>T207/$O207</f>
        <v>0.16455696202531644</v>
      </c>
      <c r="AD207" s="54">
        <f>U207/$O207</f>
        <v>5.0632911392405063E-2</v>
      </c>
      <c r="AE207" s="54">
        <f>V207/$O207</f>
        <v>0</v>
      </c>
      <c r="AF207" s="54">
        <f>W207/$O207</f>
        <v>6.3291139240506333E-2</v>
      </c>
      <c r="AG207" s="54">
        <f>X207/$O207</f>
        <v>0</v>
      </c>
      <c r="AH207" s="55">
        <f>(O207/N207)/($O$501/$N$501)</f>
        <v>1.0219199823198186</v>
      </c>
      <c r="AI207" s="54">
        <f>Y207+Z207+AA207</f>
        <v>0.72151898734177211</v>
      </c>
      <c r="AJ207" s="54">
        <f>AB207+AC207+AE207+AG207</f>
        <v>0.16455696202531644</v>
      </c>
      <c r="AK207" s="54">
        <f>AD207</f>
        <v>5.0632911392405063E-2</v>
      </c>
      <c r="AL207" s="54">
        <f>AF207</f>
        <v>6.3291139240506333E-2</v>
      </c>
      <c r="AM207" s="55">
        <f>($AP$6*R207+$AP$7*P207+$AP$8*Q207+$AP$9*S207+$AP$10*T207+$AP$11*U207+$AP$12*V207+$AP$13*W207+$AP$14*X207)/N207</f>
        <v>0.46352583586626139</v>
      </c>
      <c r="AN207" s="54">
        <f>AM207/AM$501</f>
        <v>0.94736782000056718</v>
      </c>
      <c r="AV207" s="44"/>
    </row>
    <row r="208" spans="1:48" s="56" customFormat="1" ht="15" customHeight="1" x14ac:dyDescent="0.2">
      <c r="A208" s="43" t="s">
        <v>326</v>
      </c>
      <c r="B208" s="43"/>
      <c r="C208" s="43" t="s">
        <v>326</v>
      </c>
      <c r="D208" s="43">
        <v>13</v>
      </c>
      <c r="E208" s="43">
        <v>2</v>
      </c>
      <c r="F208" s="43"/>
      <c r="G208" s="43" t="s">
        <v>586</v>
      </c>
      <c r="H208" s="43" t="s">
        <v>348</v>
      </c>
      <c r="I208" s="43">
        <v>2</v>
      </c>
      <c r="J208" s="43" t="s">
        <v>503</v>
      </c>
      <c r="K208" s="43">
        <v>10</v>
      </c>
      <c r="L208" s="58">
        <v>226</v>
      </c>
      <c r="M208" s="58">
        <v>235</v>
      </c>
      <c r="N208" s="23">
        <v>1180</v>
      </c>
      <c r="O208" s="23">
        <f>SUM(P208:X208)</f>
        <v>273</v>
      </c>
      <c r="P208" s="58">
        <v>37</v>
      </c>
      <c r="Q208" s="58">
        <v>5</v>
      </c>
      <c r="R208" s="58">
        <v>153</v>
      </c>
      <c r="S208" s="58">
        <v>0</v>
      </c>
      <c r="T208" s="58">
        <v>48</v>
      </c>
      <c r="U208" s="58">
        <v>5</v>
      </c>
      <c r="V208" s="58">
        <v>6</v>
      </c>
      <c r="W208" s="58">
        <v>11</v>
      </c>
      <c r="X208" s="58">
        <v>8</v>
      </c>
      <c r="Y208" s="54">
        <f>P208/$O208</f>
        <v>0.13553113553113552</v>
      </c>
      <c r="Z208" s="54">
        <f>Q208/$O208</f>
        <v>1.8315018315018316E-2</v>
      </c>
      <c r="AA208" s="54">
        <f>R208/$O208</f>
        <v>0.56043956043956045</v>
      </c>
      <c r="AB208" s="54">
        <f>S208/$O208</f>
        <v>0</v>
      </c>
      <c r="AC208" s="54">
        <f>T208/$O208</f>
        <v>0.17582417582417584</v>
      </c>
      <c r="AD208" s="54">
        <f>U208/$O208</f>
        <v>1.8315018315018316E-2</v>
      </c>
      <c r="AE208" s="54">
        <f>V208/$O208</f>
        <v>2.197802197802198E-2</v>
      </c>
      <c r="AF208" s="54">
        <f>W208/$O208</f>
        <v>4.0293040293040296E-2</v>
      </c>
      <c r="AG208" s="54">
        <f>X208/$O208</f>
        <v>2.9304029304029304E-2</v>
      </c>
      <c r="AH208" s="55">
        <f>(O208/N208)/($O$501/$N$501)</f>
        <v>0.98461475061166215</v>
      </c>
      <c r="AI208" s="54">
        <f>Y208+Z208+AA208</f>
        <v>0.7142857142857143</v>
      </c>
      <c r="AJ208" s="54">
        <f>AB208+AC208+AE208+AG208</f>
        <v>0.22710622710622713</v>
      </c>
      <c r="AK208" s="54">
        <f>AD208</f>
        <v>1.8315018315018316E-2</v>
      </c>
      <c r="AL208" s="54">
        <f>AF208</f>
        <v>4.0293040293040296E-2</v>
      </c>
      <c r="AM208" s="55">
        <f>($AP$6*R208+$AP$7*P208+$AP$8*Q208+$AP$9*S208+$AP$10*T208+$AP$11*U208+$AP$12*V208+$AP$13*W208+$AP$14*X208)/N208</f>
        <v>0.39491525423728813</v>
      </c>
      <c r="AN208" s="54">
        <f>AM208/AM$501</f>
        <v>0.80713948294285609</v>
      </c>
      <c r="AV208" s="44"/>
    </row>
    <row r="209" spans="1:48" s="56" customFormat="1" ht="15" customHeight="1" x14ac:dyDescent="0.2">
      <c r="A209" s="43" t="s">
        <v>9</v>
      </c>
      <c r="B209" s="43"/>
      <c r="C209" s="43" t="s">
        <v>122</v>
      </c>
      <c r="D209" s="43">
        <v>24</v>
      </c>
      <c r="E209" s="43">
        <v>8</v>
      </c>
      <c r="F209" s="43"/>
      <c r="G209" s="43"/>
      <c r="H209" s="43" t="s">
        <v>29</v>
      </c>
      <c r="I209" s="43">
        <v>8</v>
      </c>
      <c r="J209" s="43" t="s">
        <v>502</v>
      </c>
      <c r="K209" s="43">
        <v>9</v>
      </c>
      <c r="L209" s="58">
        <v>129</v>
      </c>
      <c r="M209" s="58">
        <v>136</v>
      </c>
      <c r="N209" s="23">
        <v>696</v>
      </c>
      <c r="O209" s="23">
        <f>SUM(P209:X209)</f>
        <v>177</v>
      </c>
      <c r="P209" s="58">
        <v>34</v>
      </c>
      <c r="Q209" s="58">
        <v>7</v>
      </c>
      <c r="R209" s="58">
        <v>103</v>
      </c>
      <c r="S209" s="58">
        <v>0</v>
      </c>
      <c r="T209" s="58">
        <v>19</v>
      </c>
      <c r="U209" s="58">
        <v>2</v>
      </c>
      <c r="V209" s="58">
        <v>12</v>
      </c>
      <c r="W209" s="58">
        <v>0</v>
      </c>
      <c r="X209" s="58">
        <v>0</v>
      </c>
      <c r="Y209" s="54">
        <f>P209/$O209</f>
        <v>0.19209039548022599</v>
      </c>
      <c r="Z209" s="54">
        <f>Q209/$O209</f>
        <v>3.954802259887006E-2</v>
      </c>
      <c r="AA209" s="54">
        <f>R209/$O209</f>
        <v>0.58192090395480223</v>
      </c>
      <c r="AB209" s="54">
        <f>S209/$O209</f>
        <v>0</v>
      </c>
      <c r="AC209" s="54">
        <f>T209/$O209</f>
        <v>0.10734463276836158</v>
      </c>
      <c r="AD209" s="54">
        <f>U209/$O209</f>
        <v>1.1299435028248588E-2</v>
      </c>
      <c r="AE209" s="54">
        <f>V209/$O209</f>
        <v>6.7796610169491525E-2</v>
      </c>
      <c r="AF209" s="54">
        <f>W209/$O209</f>
        <v>0</v>
      </c>
      <c r="AG209" s="54">
        <f>X209/$O209</f>
        <v>0</v>
      </c>
      <c r="AH209" s="55">
        <f>(O209/N209)/($O$501/$N$501)</f>
        <v>1.082305149323985</v>
      </c>
      <c r="AI209" s="54">
        <f>Y209+Z209+AA209</f>
        <v>0.81355932203389825</v>
      </c>
      <c r="AJ209" s="54">
        <f>AB209+AC209+AE209+AG209</f>
        <v>0.1751412429378531</v>
      </c>
      <c r="AK209" s="54">
        <f>AD209</f>
        <v>1.1299435028248588E-2</v>
      </c>
      <c r="AL209" s="54">
        <f>AF209</f>
        <v>0</v>
      </c>
      <c r="AM209" s="55">
        <f>($AP$6*R209+$AP$7*P209+$AP$8*Q209+$AP$9*S209+$AP$10*T209+$AP$11*U209+$AP$12*V209+$AP$13*W209+$AP$14*X209)/N209</f>
        <v>0.4317528735632184</v>
      </c>
      <c r="AN209" s="54">
        <f>AM209/AM$501</f>
        <v>0.88242929942006854</v>
      </c>
      <c r="AV209" s="44"/>
    </row>
    <row r="210" spans="1:48" s="56" customFormat="1" ht="15" customHeight="1" x14ac:dyDescent="0.2">
      <c r="A210" s="43" t="s">
        <v>405</v>
      </c>
      <c r="B210" s="43"/>
      <c r="C210" s="43" t="s">
        <v>331</v>
      </c>
      <c r="D210" s="43">
        <v>20</v>
      </c>
      <c r="E210" s="43">
        <v>5</v>
      </c>
      <c r="F210" s="43"/>
      <c r="G210" s="43"/>
      <c r="H210" s="43" t="s">
        <v>331</v>
      </c>
      <c r="I210" s="43">
        <v>18</v>
      </c>
      <c r="J210" s="43" t="s">
        <v>503</v>
      </c>
      <c r="K210" s="43">
        <v>10</v>
      </c>
      <c r="L210" s="58">
        <v>53</v>
      </c>
      <c r="M210" s="58">
        <v>53</v>
      </c>
      <c r="N210" s="23">
        <v>268</v>
      </c>
      <c r="O210" s="23">
        <f>SUM(P210:X210)</f>
        <v>72</v>
      </c>
      <c r="P210" s="58">
        <v>10</v>
      </c>
      <c r="Q210" s="58">
        <v>0</v>
      </c>
      <c r="R210" s="58">
        <v>38</v>
      </c>
      <c r="S210" s="58">
        <v>0</v>
      </c>
      <c r="T210" s="58">
        <v>14</v>
      </c>
      <c r="U210" s="58">
        <v>2</v>
      </c>
      <c r="V210" s="58">
        <v>4</v>
      </c>
      <c r="W210" s="58">
        <v>4</v>
      </c>
      <c r="X210" s="58">
        <v>0</v>
      </c>
      <c r="Y210" s="54">
        <f>P210/$O210</f>
        <v>0.1388888888888889</v>
      </c>
      <c r="Z210" s="54">
        <f>Q210/$O210</f>
        <v>0</v>
      </c>
      <c r="AA210" s="54">
        <f>R210/$O210</f>
        <v>0.52777777777777779</v>
      </c>
      <c r="AB210" s="54">
        <f>S210/$O210</f>
        <v>0</v>
      </c>
      <c r="AC210" s="54">
        <f>T210/$O210</f>
        <v>0.19444444444444445</v>
      </c>
      <c r="AD210" s="54">
        <f>U210/$O210</f>
        <v>2.7777777777777776E-2</v>
      </c>
      <c r="AE210" s="54">
        <f>V210/$O210</f>
        <v>5.5555555555555552E-2</v>
      </c>
      <c r="AF210" s="54">
        <f>W210/$O210</f>
        <v>5.5555555555555552E-2</v>
      </c>
      <c r="AG210" s="54">
        <f>X210/$O210</f>
        <v>0</v>
      </c>
      <c r="AH210" s="55">
        <f>(O210/N210)/($O$501/$N$501)</f>
        <v>1.1433610684485105</v>
      </c>
      <c r="AI210" s="54">
        <f>Y210+Z210+AA210</f>
        <v>0.66666666666666674</v>
      </c>
      <c r="AJ210" s="54">
        <f>AB210+AC210+AE210+AG210</f>
        <v>0.25</v>
      </c>
      <c r="AK210" s="54">
        <f>AD210</f>
        <v>2.7777777777777776E-2</v>
      </c>
      <c r="AL210" s="54">
        <f>AF210</f>
        <v>5.5555555555555552E-2</v>
      </c>
      <c r="AM210" s="55">
        <f>($AP$6*R210+$AP$7*P210+$AP$8*Q210+$AP$9*S210+$AP$10*T210+$AP$11*U210+$AP$12*V210+$AP$13*W210+$AP$14*X210)/N210</f>
        <v>0.48134328358208955</v>
      </c>
      <c r="AN210" s="54">
        <f>AM210/AM$501</f>
        <v>0.98378364689611131</v>
      </c>
      <c r="AV210" s="44"/>
    </row>
    <row r="211" spans="1:48" s="56" customFormat="1" ht="15" customHeight="1" x14ac:dyDescent="0.2">
      <c r="A211" s="43" t="s">
        <v>356</v>
      </c>
      <c r="B211" s="43"/>
      <c r="C211" s="43" t="s">
        <v>324</v>
      </c>
      <c r="D211" s="43">
        <v>4</v>
      </c>
      <c r="E211" s="43">
        <v>13</v>
      </c>
      <c r="F211" s="43"/>
      <c r="G211" s="43"/>
      <c r="H211" s="43" t="s">
        <v>330</v>
      </c>
      <c r="I211" s="43">
        <v>17</v>
      </c>
      <c r="J211" s="43" t="s">
        <v>503</v>
      </c>
      <c r="K211" s="43">
        <v>10</v>
      </c>
      <c r="L211" s="58">
        <v>176</v>
      </c>
      <c r="M211" s="58">
        <v>186</v>
      </c>
      <c r="N211" s="23">
        <v>925</v>
      </c>
      <c r="O211" s="23">
        <f>SUM(P211:X211)</f>
        <v>179</v>
      </c>
      <c r="P211" s="58">
        <v>26</v>
      </c>
      <c r="Q211" s="58">
        <v>45</v>
      </c>
      <c r="R211" s="58">
        <v>59</v>
      </c>
      <c r="S211" s="58">
        <v>0</v>
      </c>
      <c r="T211" s="58">
        <v>43</v>
      </c>
      <c r="U211" s="58">
        <v>2</v>
      </c>
      <c r="V211" s="58">
        <v>0</v>
      </c>
      <c r="W211" s="58">
        <v>4</v>
      </c>
      <c r="X211" s="58">
        <v>0</v>
      </c>
      <c r="Y211" s="54">
        <f>P211/$O211</f>
        <v>0.14525139664804471</v>
      </c>
      <c r="Z211" s="54">
        <f>Q211/$O211</f>
        <v>0.25139664804469275</v>
      </c>
      <c r="AA211" s="54">
        <f>R211/$O211</f>
        <v>0.32960893854748602</v>
      </c>
      <c r="AB211" s="54">
        <f>S211/$O211</f>
        <v>0</v>
      </c>
      <c r="AC211" s="54">
        <f>T211/$O211</f>
        <v>0.24022346368715083</v>
      </c>
      <c r="AD211" s="54">
        <f>U211/$O211</f>
        <v>1.11731843575419E-2</v>
      </c>
      <c r="AE211" s="54">
        <f>V211/$O211</f>
        <v>0</v>
      </c>
      <c r="AF211" s="54">
        <f>W211/$O211</f>
        <v>2.23463687150838E-2</v>
      </c>
      <c r="AG211" s="54">
        <f>X211/$O211</f>
        <v>0</v>
      </c>
      <c r="AH211" s="55">
        <f>(O211/N211)/($O$501/$N$501)</f>
        <v>0.82356332095513418</v>
      </c>
      <c r="AI211" s="54">
        <f>Y211+Z211+AA211</f>
        <v>0.72625698324022347</v>
      </c>
      <c r="AJ211" s="54">
        <f>AB211+AC211+AE211+AG211</f>
        <v>0.24022346368715083</v>
      </c>
      <c r="AK211" s="54">
        <f>AD211</f>
        <v>1.11731843575419E-2</v>
      </c>
      <c r="AL211" s="54">
        <f>AF211</f>
        <v>2.23463687150838E-2</v>
      </c>
      <c r="AM211" s="55">
        <f>($AP$6*R211+$AP$7*P211+$AP$8*Q211+$AP$9*S211+$AP$10*T211+$AP$11*U211+$AP$12*V211+$AP$13*W211+$AP$14*X211)/N211</f>
        <v>0.38324324324324327</v>
      </c>
      <c r="AN211" s="54">
        <f>AM211/AM$501</f>
        <v>0.78328388147506356</v>
      </c>
      <c r="AV211" s="44"/>
    </row>
    <row r="212" spans="1:48" s="56" customFormat="1" ht="15" customHeight="1" x14ac:dyDescent="0.2">
      <c r="A212" s="43" t="s">
        <v>225</v>
      </c>
      <c r="B212" s="43"/>
      <c r="C212" s="43" t="s">
        <v>120</v>
      </c>
      <c r="D212" s="43">
        <v>19</v>
      </c>
      <c r="E212" s="43">
        <v>7</v>
      </c>
      <c r="F212" s="43"/>
      <c r="G212" s="43"/>
      <c r="H212" s="43" t="s">
        <v>3</v>
      </c>
      <c r="I212" s="43">
        <v>14</v>
      </c>
      <c r="J212" s="43" t="s">
        <v>505</v>
      </c>
      <c r="K212" s="43">
        <v>8</v>
      </c>
      <c r="L212" s="58">
        <v>65</v>
      </c>
      <c r="M212" s="58">
        <v>66</v>
      </c>
      <c r="N212" s="23">
        <v>370</v>
      </c>
      <c r="O212" s="23">
        <f>SUM(P212:X212)</f>
        <v>93</v>
      </c>
      <c r="P212" s="58">
        <v>13</v>
      </c>
      <c r="Q212" s="58">
        <v>5</v>
      </c>
      <c r="R212" s="58">
        <v>48</v>
      </c>
      <c r="S212" s="58">
        <v>0</v>
      </c>
      <c r="T212" s="58">
        <v>27</v>
      </c>
      <c r="U212" s="58">
        <v>0</v>
      </c>
      <c r="V212" s="58">
        <v>0</v>
      </c>
      <c r="W212" s="58">
        <v>0</v>
      </c>
      <c r="X212" s="58">
        <v>0</v>
      </c>
      <c r="Y212" s="54">
        <f>P212/$O212</f>
        <v>0.13978494623655913</v>
      </c>
      <c r="Z212" s="54">
        <f>Q212/$O212</f>
        <v>5.3763440860215055E-2</v>
      </c>
      <c r="AA212" s="54">
        <f>R212/$O212</f>
        <v>0.5161290322580645</v>
      </c>
      <c r="AB212" s="54">
        <f>S212/$O212</f>
        <v>0</v>
      </c>
      <c r="AC212" s="54">
        <f>T212/$O212</f>
        <v>0.29032258064516131</v>
      </c>
      <c r="AD212" s="54">
        <f>U212/$O212</f>
        <v>0</v>
      </c>
      <c r="AE212" s="54">
        <f>V212/$O212</f>
        <v>0</v>
      </c>
      <c r="AF212" s="54">
        <f>W212/$O212</f>
        <v>0</v>
      </c>
      <c r="AG212" s="54">
        <f>X212/$O212</f>
        <v>0</v>
      </c>
      <c r="AH212" s="55">
        <f>(O212/N212)/($O$501/$N$501)</f>
        <v>1.0697121347601604</v>
      </c>
      <c r="AI212" s="54">
        <f>Y212+Z212+AA212</f>
        <v>0.70967741935483875</v>
      </c>
      <c r="AJ212" s="54">
        <f>AB212+AC212+AE212+AG212</f>
        <v>0.29032258064516131</v>
      </c>
      <c r="AK212" s="54">
        <f>AD212</f>
        <v>0</v>
      </c>
      <c r="AL212" s="54">
        <f>AF212</f>
        <v>0</v>
      </c>
      <c r="AM212" s="55">
        <f>($AP$6*R212+$AP$7*P212+$AP$8*Q212+$AP$9*S212+$AP$10*T212+$AP$11*U212+$AP$12*V212+$AP$13*W212+$AP$14*X212)/N212</f>
        <v>0.44459459459459461</v>
      </c>
      <c r="AN212" s="54">
        <f>AM212/AM$501</f>
        <v>0.90867558887621969</v>
      </c>
      <c r="AV212" s="44"/>
    </row>
    <row r="213" spans="1:48" s="56" customFormat="1" ht="15" customHeight="1" x14ac:dyDescent="0.2">
      <c r="A213" s="43" t="s">
        <v>5</v>
      </c>
      <c r="B213" s="43"/>
      <c r="C213" s="43" t="s">
        <v>115</v>
      </c>
      <c r="D213" s="43">
        <v>32</v>
      </c>
      <c r="E213" s="43">
        <v>10</v>
      </c>
      <c r="F213" s="43"/>
      <c r="G213" s="43"/>
      <c r="H213" s="43" t="s">
        <v>49</v>
      </c>
      <c r="I213" s="43">
        <v>7</v>
      </c>
      <c r="J213" s="43" t="s">
        <v>505</v>
      </c>
      <c r="K213" s="43">
        <v>8</v>
      </c>
      <c r="L213" s="58">
        <v>24</v>
      </c>
      <c r="M213" s="58">
        <v>24</v>
      </c>
      <c r="N213" s="22">
        <v>155</v>
      </c>
      <c r="O213" s="23">
        <f>SUM(P213:X213)</f>
        <v>30</v>
      </c>
      <c r="P213" s="58">
        <v>6</v>
      </c>
      <c r="Q213" s="58">
        <v>4</v>
      </c>
      <c r="R213" s="58">
        <v>20</v>
      </c>
      <c r="S213" s="58">
        <v>0</v>
      </c>
      <c r="T213" s="58">
        <v>0</v>
      </c>
      <c r="U213" s="58">
        <v>0</v>
      </c>
      <c r="V213" s="58">
        <v>0</v>
      </c>
      <c r="W213" s="58">
        <v>0</v>
      </c>
      <c r="X213" s="58">
        <v>0</v>
      </c>
      <c r="Y213" s="54">
        <f>P213/$O213</f>
        <v>0.2</v>
      </c>
      <c r="Z213" s="54">
        <f>Q213/$O213</f>
        <v>0.13333333333333333</v>
      </c>
      <c r="AA213" s="54">
        <f>R213/$O213</f>
        <v>0.66666666666666663</v>
      </c>
      <c r="AB213" s="54">
        <f>S213/$O213</f>
        <v>0</v>
      </c>
      <c r="AC213" s="54">
        <f>T213/$O213</f>
        <v>0</v>
      </c>
      <c r="AD213" s="54">
        <f>U213/$O213</f>
        <v>0</v>
      </c>
      <c r="AE213" s="54">
        <f>V213/$O213</f>
        <v>0</v>
      </c>
      <c r="AF213" s="54">
        <f>W213/$O213</f>
        <v>0</v>
      </c>
      <c r="AG213" s="54">
        <f>X213/$O213</f>
        <v>0</v>
      </c>
      <c r="AH213" s="55">
        <f>(O213/N213)/($O$501/$N$501)</f>
        <v>0.82371173748441073</v>
      </c>
      <c r="AI213" s="54">
        <f>Y213+Z213+AA213</f>
        <v>1</v>
      </c>
      <c r="AJ213" s="54">
        <f>AB213+AC213+AE213+AG213</f>
        <v>0</v>
      </c>
      <c r="AK213" s="54">
        <f>AD213</f>
        <v>0</v>
      </c>
      <c r="AL213" s="54">
        <f>AF213</f>
        <v>0</v>
      </c>
      <c r="AM213" s="55">
        <f>($AP$6*R213+$AP$7*P213+$AP$8*Q213+$AP$9*S213+$AP$10*T213+$AP$11*U213+$AP$12*V213+$AP$13*W213+$AP$14*X213)/N213</f>
        <v>0.29677419354838708</v>
      </c>
      <c r="AN213" s="54">
        <f>AM213/AM$501</f>
        <v>0.6065558789164921</v>
      </c>
      <c r="AV213" s="44"/>
    </row>
    <row r="214" spans="1:48" s="56" customFormat="1" ht="15" customHeight="1" x14ac:dyDescent="0.2">
      <c r="A214" s="43" t="s">
        <v>178</v>
      </c>
      <c r="B214" s="43"/>
      <c r="C214" s="43" t="s">
        <v>119</v>
      </c>
      <c r="D214" s="43">
        <v>5</v>
      </c>
      <c r="E214" s="43">
        <v>11</v>
      </c>
      <c r="F214" s="43"/>
      <c r="G214" s="43"/>
      <c r="H214" s="43" t="s">
        <v>335</v>
      </c>
      <c r="I214" s="43">
        <v>10</v>
      </c>
      <c r="J214" s="43" t="s">
        <v>501</v>
      </c>
      <c r="K214" s="43">
        <v>6</v>
      </c>
      <c r="L214" s="58">
        <v>74</v>
      </c>
      <c r="M214" s="58">
        <v>75</v>
      </c>
      <c r="N214" s="23">
        <v>370</v>
      </c>
      <c r="O214" s="23">
        <f>SUM(P214:X214)</f>
        <v>105</v>
      </c>
      <c r="P214" s="58">
        <v>19</v>
      </c>
      <c r="Q214" s="58">
        <v>2</v>
      </c>
      <c r="R214" s="58">
        <v>48</v>
      </c>
      <c r="S214" s="58">
        <v>0</v>
      </c>
      <c r="T214" s="58">
        <v>34</v>
      </c>
      <c r="U214" s="58">
        <v>2</v>
      </c>
      <c r="V214" s="58">
        <v>0</v>
      </c>
      <c r="W214" s="58">
        <v>0</v>
      </c>
      <c r="X214" s="58">
        <v>0</v>
      </c>
      <c r="Y214" s="54">
        <f>P214/$O214</f>
        <v>0.18095238095238095</v>
      </c>
      <c r="Z214" s="54">
        <f>Q214/$O214</f>
        <v>1.9047619047619049E-2</v>
      </c>
      <c r="AA214" s="54">
        <f>R214/$O214</f>
        <v>0.45714285714285713</v>
      </c>
      <c r="AB214" s="54">
        <f>S214/$O214</f>
        <v>0</v>
      </c>
      <c r="AC214" s="54">
        <f>T214/$O214</f>
        <v>0.32380952380952382</v>
      </c>
      <c r="AD214" s="54">
        <f>U214/$O214</f>
        <v>1.9047619047619049E-2</v>
      </c>
      <c r="AE214" s="54">
        <f>V214/$O214</f>
        <v>0</v>
      </c>
      <c r="AF214" s="54">
        <f>W214/$O214</f>
        <v>0</v>
      </c>
      <c r="AG214" s="54">
        <f>X214/$O214</f>
        <v>0</v>
      </c>
      <c r="AH214" s="55">
        <f>(O214/N214)/($O$501/$N$501)</f>
        <v>1.2077395069872778</v>
      </c>
      <c r="AI214" s="54">
        <f>Y214+Z214+AA214</f>
        <v>0.65714285714285714</v>
      </c>
      <c r="AJ214" s="54">
        <f>AB214+AC214+AE214+AG214</f>
        <v>0.32380952380952382</v>
      </c>
      <c r="AK214" s="54">
        <f>AD214</f>
        <v>1.9047619047619049E-2</v>
      </c>
      <c r="AL214" s="54">
        <f>AF214</f>
        <v>0</v>
      </c>
      <c r="AM214" s="55">
        <f>($AP$6*R214+$AP$7*P214+$AP$8*Q214+$AP$9*S214+$AP$10*T214+$AP$11*U214+$AP$12*V214+$AP$13*W214+$AP$14*X214)/N214</f>
        <v>0.56756756756756754</v>
      </c>
      <c r="AN214" s="54">
        <f>AM214/AM$501</f>
        <v>1.1600113900547484</v>
      </c>
      <c r="AV214" s="44"/>
    </row>
    <row r="215" spans="1:48" s="56" customFormat="1" ht="15" customHeight="1" x14ac:dyDescent="0.2">
      <c r="A215" s="43" t="s">
        <v>357</v>
      </c>
      <c r="B215" s="43"/>
      <c r="C215" s="43" t="s">
        <v>324</v>
      </c>
      <c r="D215" s="43">
        <v>4</v>
      </c>
      <c r="E215" s="43">
        <v>14</v>
      </c>
      <c r="F215" s="43"/>
      <c r="G215" s="43"/>
      <c r="H215" s="43" t="s">
        <v>330</v>
      </c>
      <c r="I215" s="43">
        <v>17</v>
      </c>
      <c r="J215" s="43" t="s">
        <v>503</v>
      </c>
      <c r="K215" s="43">
        <v>10</v>
      </c>
      <c r="L215" s="58">
        <v>67</v>
      </c>
      <c r="M215" s="58">
        <v>68</v>
      </c>
      <c r="N215" s="23">
        <v>442</v>
      </c>
      <c r="O215" s="23">
        <f>SUM(P215:X215)</f>
        <v>176</v>
      </c>
      <c r="P215" s="58">
        <v>11</v>
      </c>
      <c r="Q215" s="58">
        <v>0</v>
      </c>
      <c r="R215" s="58">
        <v>119</v>
      </c>
      <c r="S215" s="58">
        <v>0</v>
      </c>
      <c r="T215" s="58">
        <v>41</v>
      </c>
      <c r="U215" s="58">
        <v>2</v>
      </c>
      <c r="V215" s="58">
        <v>0</v>
      </c>
      <c r="W215" s="58">
        <v>2</v>
      </c>
      <c r="X215" s="58">
        <v>1</v>
      </c>
      <c r="Y215" s="54">
        <f>P215/$O215</f>
        <v>6.25E-2</v>
      </c>
      <c r="Z215" s="54">
        <f>Q215/$O215</f>
        <v>0</v>
      </c>
      <c r="AA215" s="54">
        <f>R215/$O215</f>
        <v>0.67613636363636365</v>
      </c>
      <c r="AB215" s="54">
        <f>S215/$O215</f>
        <v>0</v>
      </c>
      <c r="AC215" s="54">
        <f>T215/$O215</f>
        <v>0.23295454545454544</v>
      </c>
      <c r="AD215" s="54">
        <f>U215/$O215</f>
        <v>1.1363636363636364E-2</v>
      </c>
      <c r="AE215" s="54">
        <f>V215/$O215</f>
        <v>0</v>
      </c>
      <c r="AF215" s="54">
        <f>W215/$O215</f>
        <v>1.1363636363636364E-2</v>
      </c>
      <c r="AG215" s="54">
        <f>X215/$O215</f>
        <v>5.681818181818182E-3</v>
      </c>
      <c r="AH215" s="55">
        <f>(O215/N215)/($O$501/$N$501)</f>
        <v>1.6946347057748661</v>
      </c>
      <c r="AI215" s="54">
        <f>Y215+Z215+AA215</f>
        <v>0.73863636363636365</v>
      </c>
      <c r="AJ215" s="54">
        <f>AB215+AC215+AE215+AG215</f>
        <v>0.23863636363636362</v>
      </c>
      <c r="AK215" s="54">
        <f>AD215</f>
        <v>1.1363636363636364E-2</v>
      </c>
      <c r="AL215" s="54">
        <f>AF215</f>
        <v>1.1363636363636364E-2</v>
      </c>
      <c r="AM215" s="55">
        <f>($AP$6*R215+$AP$7*P215+$AP$8*Q215+$AP$9*S215+$AP$10*T215+$AP$11*U215+$AP$12*V215+$AP$13*W215+$AP$14*X215)/N215</f>
        <v>0.61990950226244346</v>
      </c>
      <c r="AN215" s="54">
        <f>AM215/AM$501</f>
        <v>1.2669893850867313</v>
      </c>
      <c r="AV215" s="44"/>
    </row>
    <row r="216" spans="1:48" s="56" customFormat="1" ht="15" customHeight="1" x14ac:dyDescent="0.2">
      <c r="A216" s="43" t="s">
        <v>374</v>
      </c>
      <c r="B216" s="43"/>
      <c r="C216" s="43" t="s">
        <v>326</v>
      </c>
      <c r="D216" s="43">
        <v>13</v>
      </c>
      <c r="E216" s="43">
        <v>11</v>
      </c>
      <c r="F216" s="43" t="s">
        <v>416</v>
      </c>
      <c r="G216" s="43"/>
      <c r="H216" s="43" t="s">
        <v>422</v>
      </c>
      <c r="I216" s="43">
        <v>23</v>
      </c>
      <c r="J216" s="43" t="s">
        <v>502</v>
      </c>
      <c r="K216" s="43">
        <v>9</v>
      </c>
      <c r="L216" s="58">
        <v>633</v>
      </c>
      <c r="M216" s="58">
        <v>651</v>
      </c>
      <c r="N216" s="23">
        <v>3093</v>
      </c>
      <c r="O216" s="23">
        <f>SUM(P216:X216)</f>
        <v>662</v>
      </c>
      <c r="P216" s="58">
        <v>22</v>
      </c>
      <c r="Q216" s="58">
        <v>5</v>
      </c>
      <c r="R216" s="58">
        <v>137</v>
      </c>
      <c r="S216" s="58">
        <v>64</v>
      </c>
      <c r="T216" s="58">
        <v>254</v>
      </c>
      <c r="U216" s="58">
        <v>38</v>
      </c>
      <c r="V216" s="58">
        <v>93</v>
      </c>
      <c r="W216" s="58">
        <v>42</v>
      </c>
      <c r="X216" s="58">
        <v>7</v>
      </c>
      <c r="Y216" s="54">
        <f>P216/$O216</f>
        <v>3.3232628398791542E-2</v>
      </c>
      <c r="Z216" s="54">
        <f>Q216/$O216</f>
        <v>7.5528700906344415E-3</v>
      </c>
      <c r="AA216" s="54">
        <f>R216/$O216</f>
        <v>0.20694864048338368</v>
      </c>
      <c r="AB216" s="54">
        <f>S216/$O216</f>
        <v>9.6676737160120846E-2</v>
      </c>
      <c r="AC216" s="54">
        <f>T216/$O216</f>
        <v>0.38368580060422963</v>
      </c>
      <c r="AD216" s="54">
        <f>U216/$O216</f>
        <v>5.7401812688821753E-2</v>
      </c>
      <c r="AE216" s="54">
        <f>V216/$O216</f>
        <v>0.1404833836858006</v>
      </c>
      <c r="AF216" s="54">
        <f>W216/$O216</f>
        <v>6.3444108761329304E-2</v>
      </c>
      <c r="AG216" s="54">
        <f>X216/$O216</f>
        <v>1.0574018126888218E-2</v>
      </c>
      <c r="AH216" s="55">
        <f>(O216/N216)/($O$501/$N$501)</f>
        <v>0.91088545514899655</v>
      </c>
      <c r="AI216" s="54">
        <f>Y216+Z216+AA216</f>
        <v>0.24773413897280966</v>
      </c>
      <c r="AJ216" s="54">
        <f>AB216+AC216+AE216+AG216</f>
        <v>0.63141993957703924</v>
      </c>
      <c r="AK216" s="54">
        <f>AD216</f>
        <v>5.7401812688821753E-2</v>
      </c>
      <c r="AL216" s="54">
        <f>AF216</f>
        <v>6.3444108761329304E-2</v>
      </c>
      <c r="AM216" s="55">
        <f>($AP$6*R216+$AP$7*P216+$AP$8*Q216+$AP$9*S216+$AP$10*T216+$AP$11*U216+$AP$12*V216+$AP$13*W216+$AP$14*X216)/N216</f>
        <v>0.46556741028128029</v>
      </c>
      <c r="AN216" s="54">
        <f>AM216/AM$501</f>
        <v>0.95154045020425537</v>
      </c>
      <c r="AV216" s="44"/>
    </row>
    <row r="217" spans="1:48" s="56" customFormat="1" ht="15" customHeight="1" x14ac:dyDescent="0.2">
      <c r="A217" s="43" t="s">
        <v>574</v>
      </c>
      <c r="B217" s="43"/>
      <c r="C217" s="43" t="s">
        <v>115</v>
      </c>
      <c r="D217" s="43">
        <v>32</v>
      </c>
      <c r="E217" s="43">
        <v>11</v>
      </c>
      <c r="F217" s="43"/>
      <c r="G217" s="43"/>
      <c r="H217" s="43" t="s">
        <v>105</v>
      </c>
      <c r="I217" s="43">
        <v>12</v>
      </c>
      <c r="J217" s="43" t="s">
        <v>110</v>
      </c>
      <c r="K217" s="43">
        <v>5</v>
      </c>
      <c r="L217" s="58">
        <v>2</v>
      </c>
      <c r="M217" s="58">
        <v>3</v>
      </c>
      <c r="N217" s="22">
        <v>13</v>
      </c>
      <c r="O217" s="23">
        <f>SUM(P217:X217)</f>
        <v>6</v>
      </c>
      <c r="P217" s="58">
        <v>1</v>
      </c>
      <c r="Q217" s="58">
        <v>0</v>
      </c>
      <c r="R217" s="58">
        <v>0</v>
      </c>
      <c r="S217" s="58">
        <v>0</v>
      </c>
      <c r="T217" s="58">
        <v>0</v>
      </c>
      <c r="U217" s="58">
        <v>1</v>
      </c>
      <c r="V217" s="58">
        <v>1</v>
      </c>
      <c r="W217" s="58">
        <v>0</v>
      </c>
      <c r="X217" s="58">
        <v>3</v>
      </c>
      <c r="Y217" s="54">
        <f>P217/$O217</f>
        <v>0.16666666666666666</v>
      </c>
      <c r="Z217" s="54">
        <f>Q217/$O217</f>
        <v>0</v>
      </c>
      <c r="AA217" s="54">
        <f>R217/$O217</f>
        <v>0</v>
      </c>
      <c r="AB217" s="54">
        <f>S217/$O217</f>
        <v>0</v>
      </c>
      <c r="AC217" s="54">
        <f>T217/$O217</f>
        <v>0</v>
      </c>
      <c r="AD217" s="54">
        <f>U217/$O217</f>
        <v>0.16666666666666666</v>
      </c>
      <c r="AE217" s="54">
        <f>V217/$O217</f>
        <v>0.16666666666666666</v>
      </c>
      <c r="AF217" s="54">
        <f>W217/$O217</f>
        <v>0</v>
      </c>
      <c r="AG217" s="54">
        <f>X217/$O217</f>
        <v>0.5</v>
      </c>
      <c r="AH217" s="55">
        <f>(O217/N217)/($O$501/$N$501)</f>
        <v>1.9642356816935949</v>
      </c>
      <c r="AI217" s="54">
        <f>Y217+Z217+AA217</f>
        <v>0.16666666666666666</v>
      </c>
      <c r="AJ217" s="54">
        <f>AB217+AC217+AE217+AG217</f>
        <v>0.66666666666666663</v>
      </c>
      <c r="AK217" s="54">
        <f>AD217</f>
        <v>0.16666666666666666</v>
      </c>
      <c r="AL217" s="54">
        <f>AF217</f>
        <v>0</v>
      </c>
      <c r="AM217" s="55">
        <f>($AP$6*R217+$AP$7*P217+$AP$8*Q217+$AP$9*S217+$AP$10*T217+$AP$11*U217+$AP$12*V217+$AP$13*W217+$AP$14*X217)/N217</f>
        <v>1.3076923076923077</v>
      </c>
      <c r="AN217" s="54">
        <f>AM217/AM$501</f>
        <v>2.6727002356939078</v>
      </c>
      <c r="AV217" s="44"/>
    </row>
    <row r="218" spans="1:48" s="56" customFormat="1" ht="15" customHeight="1" x14ac:dyDescent="0.2">
      <c r="A218" s="43" t="s">
        <v>489</v>
      </c>
      <c r="B218" s="43"/>
      <c r="C218" s="43" t="s">
        <v>327</v>
      </c>
      <c r="D218" s="43">
        <v>14</v>
      </c>
      <c r="E218" s="43">
        <v>1</v>
      </c>
      <c r="F218" s="43"/>
      <c r="G218" s="43" t="s">
        <v>585</v>
      </c>
      <c r="H218" s="43" t="s">
        <v>332</v>
      </c>
      <c r="I218" s="43">
        <v>22</v>
      </c>
      <c r="J218" s="43" t="s">
        <v>504</v>
      </c>
      <c r="K218" s="43">
        <v>7</v>
      </c>
      <c r="L218" s="58">
        <v>306</v>
      </c>
      <c r="M218" s="58">
        <v>386</v>
      </c>
      <c r="N218" s="23">
        <v>1636</v>
      </c>
      <c r="O218" s="23">
        <f>SUM(P218:X218)</f>
        <v>403</v>
      </c>
      <c r="P218" s="58">
        <v>54</v>
      </c>
      <c r="Q218" s="58">
        <v>25</v>
      </c>
      <c r="R218" s="58">
        <v>179</v>
      </c>
      <c r="S218" s="58">
        <v>3</v>
      </c>
      <c r="T218" s="58">
        <v>70</v>
      </c>
      <c r="U218" s="58">
        <v>11</v>
      </c>
      <c r="V218" s="58">
        <v>9</v>
      </c>
      <c r="W218" s="58">
        <v>48</v>
      </c>
      <c r="X218" s="58">
        <v>4</v>
      </c>
      <c r="Y218" s="54">
        <f>P218/$O218</f>
        <v>0.13399503722084366</v>
      </c>
      <c r="Z218" s="54">
        <f>Q218/$O218</f>
        <v>6.2034739454094295E-2</v>
      </c>
      <c r="AA218" s="54">
        <f>R218/$O218</f>
        <v>0.44416873449131511</v>
      </c>
      <c r="AB218" s="54">
        <f>S218/$O218</f>
        <v>7.4441687344913151E-3</v>
      </c>
      <c r="AC218" s="54">
        <f>T218/$O218</f>
        <v>0.17369727047146402</v>
      </c>
      <c r="AD218" s="54">
        <f>U218/$O218</f>
        <v>2.729528535980149E-2</v>
      </c>
      <c r="AE218" s="54">
        <f>V218/$O218</f>
        <v>2.2332506203473945E-2</v>
      </c>
      <c r="AF218" s="54">
        <f>W218/$O218</f>
        <v>0.11910669975186104</v>
      </c>
      <c r="AG218" s="54">
        <f>X218/$O218</f>
        <v>9.9255583126550868E-3</v>
      </c>
      <c r="AH218" s="55">
        <f>(O218/N218)/($O$501/$N$501)</f>
        <v>1.0483527645061883</v>
      </c>
      <c r="AI218" s="54">
        <f>Y218+Z218+AA218</f>
        <v>0.64019851116625304</v>
      </c>
      <c r="AJ218" s="54">
        <f>AB218+AC218+AE218+AG218</f>
        <v>0.21339950372208435</v>
      </c>
      <c r="AK218" s="54">
        <f>AD218</f>
        <v>2.729528535980149E-2</v>
      </c>
      <c r="AL218" s="54">
        <f>AF218</f>
        <v>0.11910669975186104</v>
      </c>
      <c r="AM218" s="55">
        <f>($AP$6*R218+$AP$7*P218+$AP$8*Q218+$AP$9*S218+$AP$10*T218+$AP$11*U218+$AP$12*V218+$AP$13*W218+$AP$14*X218)/N218</f>
        <v>0.44376528117359415</v>
      </c>
      <c r="AN218" s="54">
        <f>AM218/AM$501</f>
        <v>0.90698061356533521</v>
      </c>
      <c r="AV218" s="44"/>
    </row>
    <row r="219" spans="1:48" s="56" customFormat="1" ht="15" customHeight="1" x14ac:dyDescent="0.2">
      <c r="A219" s="43" t="s">
        <v>153</v>
      </c>
      <c r="B219" s="43"/>
      <c r="C219" s="43" t="s">
        <v>111</v>
      </c>
      <c r="D219" s="43">
        <v>8</v>
      </c>
      <c r="E219" s="43">
        <v>9</v>
      </c>
      <c r="F219" s="43"/>
      <c r="G219" s="43"/>
      <c r="H219" s="43" t="s">
        <v>25</v>
      </c>
      <c r="I219" s="43">
        <v>24</v>
      </c>
      <c r="J219" s="43" t="s">
        <v>507</v>
      </c>
      <c r="K219" s="43">
        <v>4</v>
      </c>
      <c r="L219" s="58">
        <v>69</v>
      </c>
      <c r="M219" s="58">
        <v>80</v>
      </c>
      <c r="N219" s="23">
        <v>474</v>
      </c>
      <c r="O219" s="23">
        <f>SUM(P219:X219)</f>
        <v>115</v>
      </c>
      <c r="P219" s="58">
        <v>16</v>
      </c>
      <c r="Q219" s="58">
        <v>3</v>
      </c>
      <c r="R219" s="58">
        <v>59</v>
      </c>
      <c r="S219" s="58">
        <v>0</v>
      </c>
      <c r="T219" s="58">
        <v>18</v>
      </c>
      <c r="U219" s="58">
        <v>1</v>
      </c>
      <c r="V219" s="58">
        <v>10</v>
      </c>
      <c r="W219" s="58">
        <v>7</v>
      </c>
      <c r="X219" s="58">
        <v>1</v>
      </c>
      <c r="Y219" s="54">
        <f>P219/$O219</f>
        <v>0.1391304347826087</v>
      </c>
      <c r="Z219" s="54">
        <f>Q219/$O219</f>
        <v>2.6086956521739129E-2</v>
      </c>
      <c r="AA219" s="54">
        <f>R219/$O219</f>
        <v>0.5130434782608696</v>
      </c>
      <c r="AB219" s="54">
        <f>S219/$O219</f>
        <v>0</v>
      </c>
      <c r="AC219" s="54">
        <f>T219/$O219</f>
        <v>0.15652173913043479</v>
      </c>
      <c r="AD219" s="54">
        <f>U219/$O219</f>
        <v>8.6956521739130436E-3</v>
      </c>
      <c r="AE219" s="54">
        <f>V219/$O219</f>
        <v>8.6956521739130432E-2</v>
      </c>
      <c r="AF219" s="54">
        <f>W219/$O219</f>
        <v>6.0869565217391307E-2</v>
      </c>
      <c r="AG219" s="54">
        <f>X219/$O219</f>
        <v>8.6956521739130436E-3</v>
      </c>
      <c r="AH219" s="55">
        <f>(O219/N219)/($O$501/$N$501)</f>
        <v>1.0325359859816894</v>
      </c>
      <c r="AI219" s="54">
        <f>Y219+Z219+AA219</f>
        <v>0.67826086956521747</v>
      </c>
      <c r="AJ219" s="54">
        <f>AB219+AC219+AE219+AG219</f>
        <v>0.25217391304347825</v>
      </c>
      <c r="AK219" s="54">
        <f>AD219</f>
        <v>8.6956521739130436E-3</v>
      </c>
      <c r="AL219" s="54">
        <f>AF219</f>
        <v>6.0869565217391307E-2</v>
      </c>
      <c r="AM219" s="55">
        <f>($AP$6*R219+$AP$7*P219+$AP$8*Q219+$AP$9*S219+$AP$10*T219+$AP$11*U219+$AP$12*V219+$AP$13*W219+$AP$14*X219)/N219</f>
        <v>0.39978902953586498</v>
      </c>
      <c r="AN219" s="54">
        <f>AM219/AM$501</f>
        <v>0.81710064912285207</v>
      </c>
      <c r="AV219" s="44"/>
    </row>
    <row r="220" spans="1:48" s="56" customFormat="1" ht="15" customHeight="1" x14ac:dyDescent="0.2">
      <c r="A220" s="43" t="s">
        <v>133</v>
      </c>
      <c r="B220" s="43"/>
      <c r="C220" s="43" t="s">
        <v>116</v>
      </c>
      <c r="D220" s="43">
        <v>3</v>
      </c>
      <c r="E220" s="43">
        <v>16</v>
      </c>
      <c r="F220" s="43"/>
      <c r="G220" s="43"/>
      <c r="H220" s="43" t="s">
        <v>137</v>
      </c>
      <c r="I220" s="43">
        <v>9</v>
      </c>
      <c r="J220" s="43" t="s">
        <v>502</v>
      </c>
      <c r="K220" s="43">
        <v>9</v>
      </c>
      <c r="L220" s="58">
        <v>36</v>
      </c>
      <c r="M220" s="58">
        <v>39</v>
      </c>
      <c r="N220" s="23">
        <v>230</v>
      </c>
      <c r="O220" s="22">
        <f>SUM(P220:X220)</f>
        <v>83</v>
      </c>
      <c r="P220" s="58">
        <v>15</v>
      </c>
      <c r="Q220" s="58">
        <v>8</v>
      </c>
      <c r="R220" s="58">
        <v>43</v>
      </c>
      <c r="S220" s="58">
        <v>0</v>
      </c>
      <c r="T220" s="58">
        <v>8</v>
      </c>
      <c r="U220" s="58">
        <v>2</v>
      </c>
      <c r="V220" s="58">
        <v>4</v>
      </c>
      <c r="W220" s="58">
        <v>3</v>
      </c>
      <c r="X220" s="58">
        <v>0</v>
      </c>
      <c r="Y220" s="54">
        <f>P220/$O220</f>
        <v>0.18072289156626506</v>
      </c>
      <c r="Z220" s="54">
        <f>Q220/$O220</f>
        <v>9.6385542168674704E-2</v>
      </c>
      <c r="AA220" s="54">
        <f>R220/$O220</f>
        <v>0.51807228915662651</v>
      </c>
      <c r="AB220" s="54">
        <f>S220/$O220</f>
        <v>0</v>
      </c>
      <c r="AC220" s="54">
        <f>T220/$O220</f>
        <v>9.6385542168674704E-2</v>
      </c>
      <c r="AD220" s="54">
        <f>U220/$O220</f>
        <v>2.4096385542168676E-2</v>
      </c>
      <c r="AE220" s="54">
        <f>V220/$O220</f>
        <v>4.8192771084337352E-2</v>
      </c>
      <c r="AF220" s="54">
        <f>W220/$O220</f>
        <v>3.614457831325301E-2</v>
      </c>
      <c r="AG220" s="54">
        <f>X220/$O220</f>
        <v>0</v>
      </c>
      <c r="AH220" s="55">
        <f>(O220/N220)/($O$501/$N$501)</f>
        <v>1.53580456561405</v>
      </c>
      <c r="AI220" s="54">
        <f>Y220+Z220+AA220</f>
        <v>0.79518072289156627</v>
      </c>
      <c r="AJ220" s="54">
        <f>AB220+AC220+AE220+AG220</f>
        <v>0.14457831325301207</v>
      </c>
      <c r="AK220" s="54">
        <f>AD220</f>
        <v>2.4096385542168676E-2</v>
      </c>
      <c r="AL220" s="54">
        <f>AF220</f>
        <v>3.614457831325301E-2</v>
      </c>
      <c r="AM220" s="55">
        <f>($AP$6*R220+$AP$7*P220+$AP$8*Q220+$AP$9*S220+$AP$10*T220+$AP$11*U220+$AP$12*V220+$AP$13*W220+$AP$14*X220)/N220</f>
        <v>0.64782608695652177</v>
      </c>
      <c r="AN220" s="54">
        <f>AM220/AM$501</f>
        <v>1.3240461269920971</v>
      </c>
      <c r="AV220" s="44"/>
    </row>
    <row r="221" spans="1:48" s="56" customFormat="1" ht="15" customHeight="1" x14ac:dyDescent="0.2">
      <c r="A221" s="43" t="s">
        <v>52</v>
      </c>
      <c r="B221" s="43"/>
      <c r="C221" s="43" t="s">
        <v>111</v>
      </c>
      <c r="D221" s="43">
        <v>8</v>
      </c>
      <c r="E221" s="43">
        <v>10</v>
      </c>
      <c r="F221" s="43"/>
      <c r="G221" s="43" t="s">
        <v>585</v>
      </c>
      <c r="H221" s="43" t="s">
        <v>25</v>
      </c>
      <c r="I221" s="43">
        <v>24</v>
      </c>
      <c r="J221" s="43" t="s">
        <v>507</v>
      </c>
      <c r="K221" s="43">
        <v>4</v>
      </c>
      <c r="L221" s="58">
        <v>304</v>
      </c>
      <c r="M221" s="58">
        <v>307</v>
      </c>
      <c r="N221" s="23">
        <v>1584</v>
      </c>
      <c r="O221" s="23">
        <f>SUM(P221:X221)</f>
        <v>376</v>
      </c>
      <c r="P221" s="58">
        <v>47</v>
      </c>
      <c r="Q221" s="58">
        <v>9</v>
      </c>
      <c r="R221" s="58">
        <v>153</v>
      </c>
      <c r="S221" s="58">
        <v>21</v>
      </c>
      <c r="T221" s="58">
        <v>103</v>
      </c>
      <c r="U221" s="58">
        <v>12</v>
      </c>
      <c r="V221" s="58">
        <v>15</v>
      </c>
      <c r="W221" s="58">
        <v>11</v>
      </c>
      <c r="X221" s="58">
        <v>5</v>
      </c>
      <c r="Y221" s="54">
        <f>P221/$O221</f>
        <v>0.125</v>
      </c>
      <c r="Z221" s="54">
        <f>Q221/$O221</f>
        <v>2.3936170212765957E-2</v>
      </c>
      <c r="AA221" s="54">
        <f>R221/$O221</f>
        <v>0.40691489361702127</v>
      </c>
      <c r="AB221" s="54">
        <f>S221/$O221</f>
        <v>5.5851063829787231E-2</v>
      </c>
      <c r="AC221" s="54">
        <f>T221/$O221</f>
        <v>0.27393617021276595</v>
      </c>
      <c r="AD221" s="54">
        <f>U221/$O221</f>
        <v>3.1914893617021274E-2</v>
      </c>
      <c r="AE221" s="54">
        <f>V221/$O221</f>
        <v>3.9893617021276598E-2</v>
      </c>
      <c r="AF221" s="54">
        <f>W221/$O221</f>
        <v>2.9255319148936171E-2</v>
      </c>
      <c r="AG221" s="54">
        <f>X221/$O221</f>
        <v>1.3297872340425532E-2</v>
      </c>
      <c r="AH221" s="55">
        <f>(O221/N221)/($O$501/$N$501)</f>
        <v>1.0102255905006621</v>
      </c>
      <c r="AI221" s="54">
        <f>Y221+Z221+AA221</f>
        <v>0.55585106382978722</v>
      </c>
      <c r="AJ221" s="54">
        <f>AB221+AC221+AE221+AG221</f>
        <v>0.38297872340425526</v>
      </c>
      <c r="AK221" s="54">
        <f>AD221</f>
        <v>3.1914893617021274E-2</v>
      </c>
      <c r="AL221" s="54">
        <f>AF221</f>
        <v>2.9255319148936171E-2</v>
      </c>
      <c r="AM221" s="55">
        <f>($AP$6*R221+$AP$7*P221+$AP$8*Q221+$AP$9*S221+$AP$10*T221+$AP$11*U221+$AP$12*V221+$AP$13*W221+$AP$14*X221)/N221</f>
        <v>0.46590909090909088</v>
      </c>
      <c r="AN221" s="54">
        <f>AM221/AM$501</f>
        <v>0.95223878718238819</v>
      </c>
      <c r="AV221" s="44"/>
    </row>
    <row r="222" spans="1:48" s="56" customFormat="1" ht="15" customHeight="1" x14ac:dyDescent="0.2">
      <c r="A222" s="43" t="s">
        <v>186</v>
      </c>
      <c r="B222" s="43"/>
      <c r="C222" s="43" t="s">
        <v>80</v>
      </c>
      <c r="D222" s="43">
        <v>11</v>
      </c>
      <c r="E222" s="43">
        <v>5</v>
      </c>
      <c r="F222" s="43"/>
      <c r="G222" s="43"/>
      <c r="H222" s="43" t="s">
        <v>329</v>
      </c>
      <c r="I222" s="43">
        <v>15</v>
      </c>
      <c r="J222" s="43" t="s">
        <v>507</v>
      </c>
      <c r="K222" s="43">
        <v>4</v>
      </c>
      <c r="L222" s="58">
        <v>27</v>
      </c>
      <c r="M222" s="58">
        <v>29</v>
      </c>
      <c r="N222" s="23">
        <v>210</v>
      </c>
      <c r="O222" s="23">
        <f>SUM(P222:X222)</f>
        <v>64</v>
      </c>
      <c r="P222" s="58">
        <v>6</v>
      </c>
      <c r="Q222" s="58">
        <v>2</v>
      </c>
      <c r="R222" s="58">
        <v>30</v>
      </c>
      <c r="S222" s="58">
        <v>0</v>
      </c>
      <c r="T222" s="58">
        <v>12</v>
      </c>
      <c r="U222" s="58">
        <v>2</v>
      </c>
      <c r="V222" s="58">
        <v>9</v>
      </c>
      <c r="W222" s="58">
        <v>0</v>
      </c>
      <c r="X222" s="58">
        <v>3</v>
      </c>
      <c r="Y222" s="54">
        <f>P222/$O222</f>
        <v>9.375E-2</v>
      </c>
      <c r="Z222" s="54">
        <f>Q222/$O222</f>
        <v>3.125E-2</v>
      </c>
      <c r="AA222" s="54">
        <f>R222/$O222</f>
        <v>0.46875</v>
      </c>
      <c r="AB222" s="54">
        <f>S222/$O222</f>
        <v>0</v>
      </c>
      <c r="AC222" s="54">
        <f>T222/$O222</f>
        <v>0.1875</v>
      </c>
      <c r="AD222" s="54">
        <f>U222/$O222</f>
        <v>3.125E-2</v>
      </c>
      <c r="AE222" s="54">
        <f>V222/$O222</f>
        <v>0.140625</v>
      </c>
      <c r="AF222" s="54">
        <f>W222/$O222</f>
        <v>0</v>
      </c>
      <c r="AG222" s="54">
        <f>X222/$O222</f>
        <v>4.6875E-2</v>
      </c>
      <c r="AH222" s="55">
        <f>(O222/N222)/($O$501/$N$501)</f>
        <v>1.29701911680085</v>
      </c>
      <c r="AI222" s="54">
        <f>Y222+Z222+AA222</f>
        <v>0.59375</v>
      </c>
      <c r="AJ222" s="54">
        <f>AB222+AC222+AE222+AG222</f>
        <v>0.375</v>
      </c>
      <c r="AK222" s="54">
        <f>AD222</f>
        <v>3.125E-2</v>
      </c>
      <c r="AL222" s="54">
        <f>AF222</f>
        <v>0</v>
      </c>
      <c r="AM222" s="55">
        <f>($AP$6*R222+$AP$7*P222+$AP$8*Q222+$AP$9*S222+$AP$10*T222+$AP$11*U222+$AP$12*V222+$AP$13*W222+$AP$14*X222)/N222</f>
        <v>0.55238095238095242</v>
      </c>
      <c r="AN222" s="54">
        <f>AM222/AM$501</f>
        <v>1.1289725365340093</v>
      </c>
      <c r="AV222" s="44"/>
    </row>
    <row r="223" spans="1:48" s="56" customFormat="1" ht="15" customHeight="1" x14ac:dyDescent="0.2">
      <c r="A223" s="43" t="s">
        <v>471</v>
      </c>
      <c r="B223" s="43"/>
      <c r="C223" s="43" t="s">
        <v>119</v>
      </c>
      <c r="D223" s="43">
        <v>5</v>
      </c>
      <c r="E223" s="43">
        <v>12</v>
      </c>
      <c r="F223" s="43"/>
      <c r="G223" s="43"/>
      <c r="H223" s="43" t="s">
        <v>171</v>
      </c>
      <c r="I223" s="43">
        <v>1</v>
      </c>
      <c r="J223" s="43" t="s">
        <v>501</v>
      </c>
      <c r="K223" s="43">
        <v>6</v>
      </c>
      <c r="L223" s="58">
        <v>54</v>
      </c>
      <c r="M223" s="58">
        <v>59</v>
      </c>
      <c r="N223" s="23">
        <v>307</v>
      </c>
      <c r="O223" s="23">
        <f>SUM(P223:X223)</f>
        <v>64</v>
      </c>
      <c r="P223" s="58">
        <v>8</v>
      </c>
      <c r="Q223" s="58">
        <v>7</v>
      </c>
      <c r="R223" s="58">
        <v>28</v>
      </c>
      <c r="S223" s="58">
        <v>0</v>
      </c>
      <c r="T223" s="58">
        <v>4</v>
      </c>
      <c r="U223" s="58">
        <v>3</v>
      </c>
      <c r="V223" s="58">
        <v>2</v>
      </c>
      <c r="W223" s="58">
        <v>12</v>
      </c>
      <c r="X223" s="58">
        <v>0</v>
      </c>
      <c r="Y223" s="54">
        <f>P223/$O223</f>
        <v>0.125</v>
      </c>
      <c r="Z223" s="54">
        <f>Q223/$O223</f>
        <v>0.109375</v>
      </c>
      <c r="AA223" s="54">
        <f>R223/$O223</f>
        <v>0.4375</v>
      </c>
      <c r="AB223" s="54">
        <f>S223/$O223</f>
        <v>0</v>
      </c>
      <c r="AC223" s="54">
        <f>T223/$O223</f>
        <v>6.25E-2</v>
      </c>
      <c r="AD223" s="54">
        <f>U223/$O223</f>
        <v>4.6875E-2</v>
      </c>
      <c r="AE223" s="54">
        <f>V223/$O223</f>
        <v>3.125E-2</v>
      </c>
      <c r="AF223" s="54">
        <f>W223/$O223</f>
        <v>0.1875</v>
      </c>
      <c r="AG223" s="54">
        <f>X223/$O223</f>
        <v>0</v>
      </c>
      <c r="AH223" s="55">
        <f>(O223/N223)/($O$501/$N$501)</f>
        <v>0.88721177370742177</v>
      </c>
      <c r="AI223" s="54">
        <f>Y223+Z223+AA223</f>
        <v>0.671875</v>
      </c>
      <c r="AJ223" s="54">
        <f>AB223+AC223+AE223+AG223</f>
        <v>9.375E-2</v>
      </c>
      <c r="AK223" s="54">
        <f>AD223</f>
        <v>4.6875E-2</v>
      </c>
      <c r="AL223" s="54">
        <f>AF223</f>
        <v>0.1875</v>
      </c>
      <c r="AM223" s="55">
        <f>($AP$6*R223+$AP$7*P223+$AP$8*Q223+$AP$9*S223+$AP$10*T223+$AP$11*U223+$AP$12*V223+$AP$13*W223+$AP$14*X223)/N223</f>
        <v>0.3745928338762215</v>
      </c>
      <c r="AN223" s="54">
        <f>AM223/AM$501</f>
        <v>0.76560391882781986</v>
      </c>
      <c r="AV223" s="44"/>
    </row>
    <row r="224" spans="1:48" s="56" customFormat="1" ht="15" customHeight="1" x14ac:dyDescent="0.2">
      <c r="A224" s="43" t="s">
        <v>29</v>
      </c>
      <c r="B224" s="43"/>
      <c r="C224" s="43" t="s">
        <v>29</v>
      </c>
      <c r="D224" s="43">
        <v>15</v>
      </c>
      <c r="E224" s="43">
        <v>2</v>
      </c>
      <c r="F224" s="43" t="s">
        <v>417</v>
      </c>
      <c r="G224" s="43"/>
      <c r="H224" s="43" t="s">
        <v>29</v>
      </c>
      <c r="I224" s="43">
        <v>8</v>
      </c>
      <c r="J224" s="43" t="s">
        <v>502</v>
      </c>
      <c r="K224" s="43">
        <v>9</v>
      </c>
      <c r="L224" s="58">
        <v>393</v>
      </c>
      <c r="M224" s="58">
        <v>405</v>
      </c>
      <c r="N224" s="23">
        <v>2143</v>
      </c>
      <c r="O224" s="23">
        <f>SUM(P224:X224)</f>
        <v>565</v>
      </c>
      <c r="P224" s="58">
        <v>85</v>
      </c>
      <c r="Q224" s="58">
        <v>31</v>
      </c>
      <c r="R224" s="58">
        <v>300</v>
      </c>
      <c r="S224" s="58">
        <v>0</v>
      </c>
      <c r="T224" s="58">
        <v>93</v>
      </c>
      <c r="U224" s="58">
        <v>10</v>
      </c>
      <c r="V224" s="58">
        <v>0</v>
      </c>
      <c r="W224" s="58">
        <v>42</v>
      </c>
      <c r="X224" s="58">
        <v>4</v>
      </c>
      <c r="Y224" s="54">
        <f>P224/$O224</f>
        <v>0.15044247787610621</v>
      </c>
      <c r="Z224" s="54">
        <f>Q224/$O224</f>
        <v>5.4867256637168141E-2</v>
      </c>
      <c r="AA224" s="54">
        <f>R224/$O224</f>
        <v>0.53097345132743368</v>
      </c>
      <c r="AB224" s="54">
        <f>S224/$O224</f>
        <v>0</v>
      </c>
      <c r="AC224" s="54">
        <f>T224/$O224</f>
        <v>0.16460176991150444</v>
      </c>
      <c r="AD224" s="54">
        <f>U224/$O224</f>
        <v>1.7699115044247787E-2</v>
      </c>
      <c r="AE224" s="54">
        <f>V224/$O224</f>
        <v>0</v>
      </c>
      <c r="AF224" s="54">
        <f>W224/$O224</f>
        <v>7.4336283185840707E-2</v>
      </c>
      <c r="AG224" s="54">
        <f>X224/$O224</f>
        <v>7.0796460176991149E-3</v>
      </c>
      <c r="AH224" s="55">
        <f>(O224/N224)/($O$501/$N$501)</f>
        <v>1.1220493919769368</v>
      </c>
      <c r="AI224" s="54">
        <f>Y224+Z224+AA224</f>
        <v>0.73628318584070795</v>
      </c>
      <c r="AJ224" s="54">
        <f>AB224+AC224+AE224+AG224</f>
        <v>0.17168141592920355</v>
      </c>
      <c r="AK224" s="54">
        <f>AD224</f>
        <v>1.7699115044247787E-2</v>
      </c>
      <c r="AL224" s="54">
        <f>AF224</f>
        <v>7.4336283185840707E-2</v>
      </c>
      <c r="AM224" s="55">
        <f>($AP$6*R224+$AP$7*P224+$AP$8*Q224+$AP$9*S224+$AP$10*T224+$AP$11*U224+$AP$12*V224+$AP$13*W224+$AP$14*X224)/N224</f>
        <v>0.45613625758282783</v>
      </c>
      <c r="AN224" s="54">
        <f>AM224/AM$501</f>
        <v>0.93226478123247603</v>
      </c>
      <c r="AV224" s="44"/>
    </row>
    <row r="225" spans="1:48" s="56" customFormat="1" ht="15" customHeight="1" x14ac:dyDescent="0.2">
      <c r="A225" s="43" t="s">
        <v>134</v>
      </c>
      <c r="B225" s="43"/>
      <c r="C225" s="43" t="s">
        <v>116</v>
      </c>
      <c r="D225" s="43">
        <v>3</v>
      </c>
      <c r="E225" s="43">
        <v>17</v>
      </c>
      <c r="F225" s="43" t="s">
        <v>416</v>
      </c>
      <c r="G225" s="43"/>
      <c r="H225" s="43" t="s">
        <v>3</v>
      </c>
      <c r="I225" s="43">
        <v>14</v>
      </c>
      <c r="J225" s="43" t="s">
        <v>505</v>
      </c>
      <c r="K225" s="43">
        <v>8</v>
      </c>
      <c r="L225" s="58">
        <v>290</v>
      </c>
      <c r="M225" s="58">
        <v>322</v>
      </c>
      <c r="N225" s="23">
        <v>1606</v>
      </c>
      <c r="O225" s="22">
        <f>SUM(P225:X225)</f>
        <v>369</v>
      </c>
      <c r="P225" s="58">
        <v>45</v>
      </c>
      <c r="Q225" s="58">
        <v>22</v>
      </c>
      <c r="R225" s="58">
        <v>156</v>
      </c>
      <c r="S225" s="58">
        <v>6</v>
      </c>
      <c r="T225" s="58">
        <v>94</v>
      </c>
      <c r="U225" s="58">
        <v>7</v>
      </c>
      <c r="V225" s="58">
        <v>13</v>
      </c>
      <c r="W225" s="58">
        <v>25</v>
      </c>
      <c r="X225" s="58">
        <v>1</v>
      </c>
      <c r="Y225" s="54">
        <f>P225/$O225</f>
        <v>0.12195121951219512</v>
      </c>
      <c r="Z225" s="54">
        <f>Q225/$O225</f>
        <v>5.9620596205962058E-2</v>
      </c>
      <c r="AA225" s="54">
        <f>R225/$O225</f>
        <v>0.42276422764227645</v>
      </c>
      <c r="AB225" s="54">
        <f>S225/$O225</f>
        <v>1.6260162601626018E-2</v>
      </c>
      <c r="AC225" s="54">
        <f>T225/$O225</f>
        <v>0.25474254742547425</v>
      </c>
      <c r="AD225" s="54">
        <f>U225/$O225</f>
        <v>1.8970189701897018E-2</v>
      </c>
      <c r="AE225" s="54">
        <f>V225/$O225</f>
        <v>3.5230352303523033E-2</v>
      </c>
      <c r="AF225" s="54">
        <f>W225/$O225</f>
        <v>6.7750677506775062E-2</v>
      </c>
      <c r="AG225" s="54">
        <f>X225/$O225</f>
        <v>2.7100271002710027E-3</v>
      </c>
      <c r="AH225" s="55">
        <f>(O225/N225)/($O$501/$N$501)</f>
        <v>0.97783712796639422</v>
      </c>
      <c r="AI225" s="54">
        <f>Y225+Z225+AA225</f>
        <v>0.60433604336043367</v>
      </c>
      <c r="AJ225" s="54">
        <f>AB225+AC225+AE225+AG225</f>
        <v>0.30894308943089432</v>
      </c>
      <c r="AK225" s="54">
        <f>AD225</f>
        <v>1.8970189701897018E-2</v>
      </c>
      <c r="AL225" s="54">
        <f>AF225</f>
        <v>6.7750677506775062E-2</v>
      </c>
      <c r="AM225" s="55">
        <f>($AP$6*R225+$AP$7*P225+$AP$8*Q225+$AP$9*S225+$AP$10*T225+$AP$11*U225+$AP$12*V225+$AP$13*W225+$AP$14*X225)/N225</f>
        <v>0.42403486924034867</v>
      </c>
      <c r="AN225" s="54">
        <f>AM225/AM$501</f>
        <v>0.86665501379379395</v>
      </c>
      <c r="AV225" s="44"/>
    </row>
    <row r="226" spans="1:48" s="56" customFormat="1" ht="15" customHeight="1" x14ac:dyDescent="0.2">
      <c r="A226" s="43" t="s">
        <v>556</v>
      </c>
      <c r="B226" s="43"/>
      <c r="C226" s="43" t="s">
        <v>433</v>
      </c>
      <c r="D226" s="43">
        <v>99</v>
      </c>
      <c r="E226" s="43">
        <v>2</v>
      </c>
      <c r="F226" s="43"/>
      <c r="G226" s="43" t="s">
        <v>433</v>
      </c>
      <c r="H226" s="43" t="s">
        <v>500</v>
      </c>
      <c r="I226" s="43">
        <v>99</v>
      </c>
      <c r="J226" s="43" t="s">
        <v>501</v>
      </c>
      <c r="K226" s="43">
        <v>6</v>
      </c>
      <c r="L226" s="58">
        <v>114</v>
      </c>
      <c r="M226" s="58">
        <v>123</v>
      </c>
      <c r="N226" s="23">
        <v>570</v>
      </c>
      <c r="O226" s="23">
        <f>SUM(P226:X226)</f>
        <v>152</v>
      </c>
      <c r="P226" s="58">
        <v>16</v>
      </c>
      <c r="Q226" s="58">
        <v>14</v>
      </c>
      <c r="R226" s="58">
        <v>62</v>
      </c>
      <c r="S226" s="58">
        <v>15</v>
      </c>
      <c r="T226" s="58">
        <v>19</v>
      </c>
      <c r="U226" s="58">
        <v>0</v>
      </c>
      <c r="V226" s="58">
        <v>17</v>
      </c>
      <c r="W226" s="58">
        <v>9</v>
      </c>
      <c r="X226" s="58">
        <v>0</v>
      </c>
      <c r="Y226" s="54">
        <f>P226/$O226</f>
        <v>0.10526315789473684</v>
      </c>
      <c r="Z226" s="54">
        <f>Q226/$O226</f>
        <v>9.2105263157894732E-2</v>
      </c>
      <c r="AA226" s="54">
        <f>R226/$O226</f>
        <v>0.40789473684210525</v>
      </c>
      <c r="AB226" s="54">
        <f>S226/$O226</f>
        <v>9.8684210526315791E-2</v>
      </c>
      <c r="AC226" s="54">
        <f>T226/$O226</f>
        <v>0.125</v>
      </c>
      <c r="AD226" s="54">
        <f>U226/$O226</f>
        <v>0</v>
      </c>
      <c r="AE226" s="54">
        <f>V226/$O226</f>
        <v>0.1118421052631579</v>
      </c>
      <c r="AF226" s="54">
        <f>W226/$O226</f>
        <v>5.921052631578947E-2</v>
      </c>
      <c r="AG226" s="54">
        <f>X226/$O226</f>
        <v>0</v>
      </c>
      <c r="AH226" s="55">
        <f>(O226/N226)/($O$501/$N$501)</f>
        <v>1.1348917272007437</v>
      </c>
      <c r="AI226" s="54">
        <f>Y226+Z226+AA226</f>
        <v>0.60526315789473684</v>
      </c>
      <c r="AJ226" s="54">
        <f>AB226+AC226+AE226+AG226</f>
        <v>0.33552631578947367</v>
      </c>
      <c r="AK226" s="54">
        <f>AD226</f>
        <v>0</v>
      </c>
      <c r="AL226" s="54">
        <f>AF226</f>
        <v>5.921052631578947E-2</v>
      </c>
      <c r="AM226" s="55">
        <f>($AP$6*R226+$AP$7*P226+$AP$8*Q226+$AP$9*S226+$AP$10*T226+$AP$11*U226+$AP$12*V226+$AP$13*W226+$AP$14*X226)/N226</f>
        <v>0.42543859649122806</v>
      </c>
      <c r="AN226" s="54">
        <f>AM226/AM$501</f>
        <v>0.8695239930882398</v>
      </c>
      <c r="AV226" s="44"/>
    </row>
    <row r="227" spans="1:48" s="56" customFormat="1" ht="15" customHeight="1" x14ac:dyDescent="0.2">
      <c r="A227" s="43" t="s">
        <v>557</v>
      </c>
      <c r="B227" s="43"/>
      <c r="C227" s="43" t="s">
        <v>433</v>
      </c>
      <c r="D227" s="43">
        <v>99</v>
      </c>
      <c r="E227" s="43">
        <v>3</v>
      </c>
      <c r="F227" s="43"/>
      <c r="G227" s="43" t="s">
        <v>433</v>
      </c>
      <c r="H227" s="43" t="s">
        <v>500</v>
      </c>
      <c r="I227" s="43">
        <v>99</v>
      </c>
      <c r="J227" s="43" t="s">
        <v>501</v>
      </c>
      <c r="K227" s="43">
        <v>6</v>
      </c>
      <c r="L227" s="58">
        <v>63</v>
      </c>
      <c r="M227" s="58">
        <v>71</v>
      </c>
      <c r="N227" s="58">
        <v>316</v>
      </c>
      <c r="O227" s="23">
        <f>SUM(P227:X227)</f>
        <v>81</v>
      </c>
      <c r="P227" s="58">
        <v>2</v>
      </c>
      <c r="Q227" s="58">
        <v>2</v>
      </c>
      <c r="R227" s="58">
        <v>17</v>
      </c>
      <c r="S227" s="58">
        <v>20</v>
      </c>
      <c r="T227" s="58">
        <v>30</v>
      </c>
      <c r="U227" s="58">
        <v>1</v>
      </c>
      <c r="V227" s="58">
        <v>3</v>
      </c>
      <c r="W227" s="58">
        <v>6</v>
      </c>
      <c r="X227" s="58">
        <v>0</v>
      </c>
      <c r="Y227" s="54">
        <f>P227/$O227</f>
        <v>2.4691358024691357E-2</v>
      </c>
      <c r="Z227" s="54">
        <f>Q227/$O227</f>
        <v>2.4691358024691357E-2</v>
      </c>
      <c r="AA227" s="54">
        <f>R227/$O227</f>
        <v>0.20987654320987653</v>
      </c>
      <c r="AB227" s="54">
        <f>S227/$O227</f>
        <v>0.24691358024691357</v>
      </c>
      <c r="AC227" s="54">
        <f>T227/$O227</f>
        <v>0.37037037037037035</v>
      </c>
      <c r="AD227" s="54">
        <f>U227/$O227</f>
        <v>1.2345679012345678E-2</v>
      </c>
      <c r="AE227" s="54">
        <f>V227/$O227</f>
        <v>3.7037037037037035E-2</v>
      </c>
      <c r="AF227" s="54">
        <f>W227/$O227</f>
        <v>7.407407407407407E-2</v>
      </c>
      <c r="AG227" s="54">
        <f>X227/$O227</f>
        <v>0</v>
      </c>
      <c r="AH227" s="55">
        <f>(O227/N227)/($O$501/$N$501)</f>
        <v>1.0908967156241325</v>
      </c>
      <c r="AI227" s="54">
        <f>Y227+Z227+AA227</f>
        <v>0.25925925925925924</v>
      </c>
      <c r="AJ227" s="54">
        <f>AB227+AC227+AE227+AG227</f>
        <v>0.65432098765432101</v>
      </c>
      <c r="AK227" s="54">
        <f>AD227</f>
        <v>1.2345679012345678E-2</v>
      </c>
      <c r="AL227" s="54">
        <f>AF227</f>
        <v>7.407407407407407E-2</v>
      </c>
      <c r="AM227" s="55">
        <f>($AP$6*R227+$AP$7*P227+$AP$8*Q227+$AP$9*S227+$AP$10*T227+$AP$11*U227+$AP$12*V227+$AP$13*W227+$AP$14*X227)/N227</f>
        <v>0.47626582278481011</v>
      </c>
      <c r="AN227" s="54">
        <f>AM227/AM$501</f>
        <v>0.97340618226640552</v>
      </c>
      <c r="AV227" s="44"/>
    </row>
    <row r="228" spans="1:48" s="56" customFormat="1" ht="15" customHeight="1" x14ac:dyDescent="0.2">
      <c r="A228" s="43" t="s">
        <v>358</v>
      </c>
      <c r="B228" s="43"/>
      <c r="C228" s="43" t="s">
        <v>324</v>
      </c>
      <c r="D228" s="43">
        <v>4</v>
      </c>
      <c r="E228" s="43">
        <v>15</v>
      </c>
      <c r="F228" s="43"/>
      <c r="G228" s="43"/>
      <c r="H228" s="43" t="s">
        <v>330</v>
      </c>
      <c r="I228" s="43">
        <v>17</v>
      </c>
      <c r="J228" s="43" t="s">
        <v>503</v>
      </c>
      <c r="K228" s="43">
        <v>10</v>
      </c>
      <c r="L228" s="58">
        <v>107</v>
      </c>
      <c r="M228" s="58">
        <v>108</v>
      </c>
      <c r="N228" s="23">
        <v>586</v>
      </c>
      <c r="O228" s="23">
        <f>SUM(P228:X228)</f>
        <v>146</v>
      </c>
      <c r="P228" s="58">
        <v>17</v>
      </c>
      <c r="Q228" s="58">
        <v>2</v>
      </c>
      <c r="R228" s="58">
        <v>73</v>
      </c>
      <c r="S228" s="58">
        <v>1</v>
      </c>
      <c r="T228" s="58">
        <v>26</v>
      </c>
      <c r="U228" s="58">
        <v>1</v>
      </c>
      <c r="V228" s="58">
        <v>6</v>
      </c>
      <c r="W228" s="58">
        <v>17</v>
      </c>
      <c r="X228" s="58">
        <v>3</v>
      </c>
      <c r="Y228" s="54">
        <f>P228/$O228</f>
        <v>0.11643835616438356</v>
      </c>
      <c r="Z228" s="54">
        <f>Q228/$O228</f>
        <v>1.3698630136986301E-2</v>
      </c>
      <c r="AA228" s="54">
        <f>R228/$O228</f>
        <v>0.5</v>
      </c>
      <c r="AB228" s="54">
        <f>S228/$O228</f>
        <v>6.8493150684931503E-3</v>
      </c>
      <c r="AC228" s="54">
        <f>T228/$O228</f>
        <v>0.17808219178082191</v>
      </c>
      <c r="AD228" s="54">
        <f>U228/$O228</f>
        <v>6.8493150684931503E-3</v>
      </c>
      <c r="AE228" s="54">
        <f>V228/$O228</f>
        <v>4.1095890410958902E-2</v>
      </c>
      <c r="AF228" s="54">
        <f>W228/$O228</f>
        <v>0.11643835616438356</v>
      </c>
      <c r="AG228" s="54">
        <f>X228/$O228</f>
        <v>2.0547945205479451E-2</v>
      </c>
      <c r="AH228" s="55">
        <f>(O228/N228)/($O$501/$N$501)</f>
        <v>1.0603297280587152</v>
      </c>
      <c r="AI228" s="54">
        <f>Y228+Z228+AA228</f>
        <v>0.63013698630136983</v>
      </c>
      <c r="AJ228" s="54">
        <f>AB228+AC228+AE228+AG228</f>
        <v>0.24657534246575341</v>
      </c>
      <c r="AK228" s="54">
        <f>AD228</f>
        <v>6.8493150684931503E-3</v>
      </c>
      <c r="AL228" s="54">
        <f>AF228</f>
        <v>0.11643835616438356</v>
      </c>
      <c r="AM228" s="55">
        <f>($AP$6*R228+$AP$7*P228+$AP$8*Q228+$AP$9*S228+$AP$10*T228+$AP$11*U228+$AP$12*V228+$AP$13*W228+$AP$14*X228)/N228</f>
        <v>0.39761092150170646</v>
      </c>
      <c r="AN228" s="54">
        <f>AM228/AM$501</f>
        <v>0.81264896746806325</v>
      </c>
      <c r="AV228" s="44"/>
    </row>
    <row r="229" spans="1:48" s="56" customFormat="1" ht="15" customHeight="1" x14ac:dyDescent="0.2">
      <c r="A229" s="43" t="s">
        <v>113</v>
      </c>
      <c r="B229" s="43"/>
      <c r="C229" s="43" t="s">
        <v>113</v>
      </c>
      <c r="D229" s="43">
        <v>18</v>
      </c>
      <c r="E229" s="43">
        <v>7</v>
      </c>
      <c r="F229" s="43"/>
      <c r="G229" s="43" t="s">
        <v>586</v>
      </c>
      <c r="H229" s="43" t="s">
        <v>218</v>
      </c>
      <c r="I229" s="43">
        <v>6</v>
      </c>
      <c r="J229" s="43" t="s">
        <v>504</v>
      </c>
      <c r="K229" s="43">
        <v>7</v>
      </c>
      <c r="L229" s="58">
        <v>240</v>
      </c>
      <c r="M229" s="58">
        <v>253</v>
      </c>
      <c r="N229" s="23">
        <v>1228</v>
      </c>
      <c r="O229" s="23">
        <f>SUM(P229:X229)</f>
        <v>317</v>
      </c>
      <c r="P229" s="58">
        <v>38</v>
      </c>
      <c r="Q229" s="58">
        <v>12</v>
      </c>
      <c r="R229" s="58">
        <v>164</v>
      </c>
      <c r="S229" s="58">
        <v>0</v>
      </c>
      <c r="T229" s="58">
        <v>58</v>
      </c>
      <c r="U229" s="58">
        <v>3</v>
      </c>
      <c r="V229" s="58">
        <v>21</v>
      </c>
      <c r="W229" s="58">
        <v>20</v>
      </c>
      <c r="X229" s="58">
        <v>1</v>
      </c>
      <c r="Y229" s="54">
        <f>P229/$O229</f>
        <v>0.11987381703470032</v>
      </c>
      <c r="Z229" s="54">
        <f>Q229/$O229</f>
        <v>3.7854889589905363E-2</v>
      </c>
      <c r="AA229" s="54">
        <f>R229/$O229</f>
        <v>0.51735015772870663</v>
      </c>
      <c r="AB229" s="54">
        <f>S229/$O229</f>
        <v>0</v>
      </c>
      <c r="AC229" s="54">
        <f>T229/$O229</f>
        <v>0.18296529968454259</v>
      </c>
      <c r="AD229" s="54">
        <f>U229/$O229</f>
        <v>9.4637223974763408E-3</v>
      </c>
      <c r="AE229" s="54">
        <f>V229/$O229</f>
        <v>6.6246056782334389E-2</v>
      </c>
      <c r="AF229" s="54">
        <f>W229/$O229</f>
        <v>6.3091482649842268E-2</v>
      </c>
      <c r="AG229" s="54">
        <f>X229/$O229</f>
        <v>3.1545741324921135E-3</v>
      </c>
      <c r="AH229" s="55">
        <f>(O229/N229)/($O$501/$N$501)</f>
        <v>1.0986177041611433</v>
      </c>
      <c r="AI229" s="54">
        <f>Y229+Z229+AA229</f>
        <v>0.67507886435331232</v>
      </c>
      <c r="AJ229" s="54">
        <f>AB229+AC229+AE229+AG229</f>
        <v>0.25236593059936907</v>
      </c>
      <c r="AK229" s="54">
        <f>AD229</f>
        <v>9.4637223974763408E-3</v>
      </c>
      <c r="AL229" s="54">
        <f>AF229</f>
        <v>6.3091482649842268E-2</v>
      </c>
      <c r="AM229" s="55">
        <f>($AP$6*R229+$AP$7*P229+$AP$8*Q229+$AP$9*S229+$AP$10*T229+$AP$11*U229+$AP$12*V229+$AP$13*W229+$AP$14*X229)/N229</f>
        <v>0.42671009771986973</v>
      </c>
      <c r="AN229" s="54">
        <f>AM229/AM$501</f>
        <v>0.87212272492560361</v>
      </c>
      <c r="AV229" s="44"/>
    </row>
    <row r="230" spans="1:48" s="56" customFormat="1" ht="15" customHeight="1" x14ac:dyDescent="0.2">
      <c r="A230" s="43" t="s">
        <v>565</v>
      </c>
      <c r="B230" s="43"/>
      <c r="C230" s="43" t="s">
        <v>110</v>
      </c>
      <c r="D230" s="43">
        <v>29</v>
      </c>
      <c r="E230" s="43">
        <v>5</v>
      </c>
      <c r="F230" s="43"/>
      <c r="G230" s="43"/>
      <c r="H230" s="43" t="s">
        <v>421</v>
      </c>
      <c r="I230" s="43">
        <v>13</v>
      </c>
      <c r="J230" s="43" t="s">
        <v>110</v>
      </c>
      <c r="K230" s="43">
        <v>5</v>
      </c>
      <c r="L230" s="58">
        <v>140</v>
      </c>
      <c r="M230" s="58">
        <v>143</v>
      </c>
      <c r="N230" s="23">
        <v>747</v>
      </c>
      <c r="O230" s="23">
        <f>SUM(P230:X230)</f>
        <v>194</v>
      </c>
      <c r="P230" s="58">
        <v>19</v>
      </c>
      <c r="Q230" s="58">
        <v>2</v>
      </c>
      <c r="R230" s="58">
        <v>110</v>
      </c>
      <c r="S230" s="58">
        <v>0</v>
      </c>
      <c r="T230" s="58">
        <v>32</v>
      </c>
      <c r="U230" s="58">
        <v>6</v>
      </c>
      <c r="V230" s="58">
        <v>19</v>
      </c>
      <c r="W230" s="58">
        <v>4</v>
      </c>
      <c r="X230" s="58">
        <v>2</v>
      </c>
      <c r="Y230" s="54">
        <f>P230/$O230</f>
        <v>9.7938144329896906E-2</v>
      </c>
      <c r="Z230" s="54">
        <f>Q230/$O230</f>
        <v>1.0309278350515464E-2</v>
      </c>
      <c r="AA230" s="54">
        <f>R230/$O230</f>
        <v>0.5670103092783505</v>
      </c>
      <c r="AB230" s="54">
        <f>S230/$O230</f>
        <v>0</v>
      </c>
      <c r="AC230" s="54">
        <f>T230/$O230</f>
        <v>0.16494845360824742</v>
      </c>
      <c r="AD230" s="54">
        <f>U230/$O230</f>
        <v>3.0927835051546393E-2</v>
      </c>
      <c r="AE230" s="54">
        <f>V230/$O230</f>
        <v>9.7938144329896906E-2</v>
      </c>
      <c r="AF230" s="54">
        <f>W230/$O230</f>
        <v>2.0618556701030927E-2</v>
      </c>
      <c r="AG230" s="54">
        <f>X230/$O230</f>
        <v>1.0309278350515464E-2</v>
      </c>
      <c r="AH230" s="55">
        <f>(O230/N230)/($O$501/$N$501)</f>
        <v>1.105266039542893</v>
      </c>
      <c r="AI230" s="54">
        <f>Y230+Z230+AA230</f>
        <v>0.67525773195876293</v>
      </c>
      <c r="AJ230" s="54">
        <f>AB230+AC230+AE230+AG230</f>
        <v>0.27319587628865982</v>
      </c>
      <c r="AK230" s="54">
        <f>AD230</f>
        <v>3.0927835051546393E-2</v>
      </c>
      <c r="AL230" s="54">
        <f>AF230</f>
        <v>2.0618556701030927E-2</v>
      </c>
      <c r="AM230" s="55">
        <f>($AP$6*R230+$AP$7*P230+$AP$8*Q230+$AP$9*S230+$AP$10*T230+$AP$11*U230+$AP$12*V230+$AP$13*W230+$AP$14*X230)/N230</f>
        <v>0.44779116465863456</v>
      </c>
      <c r="AN230" s="54">
        <f>AM230/AM$501</f>
        <v>0.91520883336600978</v>
      </c>
      <c r="AV230" s="44"/>
    </row>
    <row r="231" spans="1:48" s="56" customFormat="1" ht="15" customHeight="1" x14ac:dyDescent="0.2">
      <c r="A231" s="43" t="s">
        <v>243</v>
      </c>
      <c r="B231" s="43"/>
      <c r="C231" s="43" t="s">
        <v>117</v>
      </c>
      <c r="D231" s="43">
        <v>28</v>
      </c>
      <c r="E231" s="43">
        <v>14</v>
      </c>
      <c r="F231" s="43"/>
      <c r="G231" s="43"/>
      <c r="H231" s="43" t="s">
        <v>348</v>
      </c>
      <c r="I231" s="43">
        <v>2</v>
      </c>
      <c r="J231" s="43" t="s">
        <v>502</v>
      </c>
      <c r="K231" s="43">
        <v>9</v>
      </c>
      <c r="L231" s="58">
        <v>142</v>
      </c>
      <c r="M231" s="58">
        <v>163</v>
      </c>
      <c r="N231" s="23">
        <v>853</v>
      </c>
      <c r="O231" s="23">
        <f>SUM(P231:X231)</f>
        <v>196</v>
      </c>
      <c r="P231" s="58">
        <v>45</v>
      </c>
      <c r="Q231" s="58">
        <v>0</v>
      </c>
      <c r="R231" s="58">
        <v>78</v>
      </c>
      <c r="S231" s="58">
        <v>0</v>
      </c>
      <c r="T231" s="58">
        <v>40</v>
      </c>
      <c r="U231" s="58">
        <v>2</v>
      </c>
      <c r="V231" s="58">
        <v>20</v>
      </c>
      <c r="W231" s="58">
        <v>10</v>
      </c>
      <c r="X231" s="58">
        <v>1</v>
      </c>
      <c r="Y231" s="54">
        <f>P231/$O231</f>
        <v>0.22959183673469388</v>
      </c>
      <c r="Z231" s="54">
        <f>Q231/$O231</f>
        <v>0</v>
      </c>
      <c r="AA231" s="54">
        <f>R231/$O231</f>
        <v>0.39795918367346939</v>
      </c>
      <c r="AB231" s="54">
        <f>S231/$O231</f>
        <v>0</v>
      </c>
      <c r="AC231" s="54">
        <f>T231/$O231</f>
        <v>0.20408163265306123</v>
      </c>
      <c r="AD231" s="54">
        <f>U231/$O231</f>
        <v>1.020408163265306E-2</v>
      </c>
      <c r="AE231" s="54">
        <f>V231/$O231</f>
        <v>0.10204081632653061</v>
      </c>
      <c r="AF231" s="54">
        <f>W231/$O231</f>
        <v>5.1020408163265307E-2</v>
      </c>
      <c r="AG231" s="54">
        <f>X231/$O231</f>
        <v>5.1020408163265302E-3</v>
      </c>
      <c r="AH231" s="55">
        <f>(O231/N231)/($O$501/$N$501)</f>
        <v>0.97789615415304409</v>
      </c>
      <c r="AI231" s="54">
        <f>Y231+Z231+AA231</f>
        <v>0.62755102040816324</v>
      </c>
      <c r="AJ231" s="54">
        <f>AB231+AC231+AE231+AG231</f>
        <v>0.31122448979591838</v>
      </c>
      <c r="AK231" s="54">
        <f>AD231</f>
        <v>1.020408163265306E-2</v>
      </c>
      <c r="AL231" s="54">
        <f>AF231</f>
        <v>5.1020408163265307E-2</v>
      </c>
      <c r="AM231" s="55">
        <f>($AP$6*R231+$AP$7*P231+$AP$8*Q231+$AP$9*S231+$AP$10*T231+$AP$11*U231+$AP$12*V231+$AP$13*W231+$AP$14*X231)/N231</f>
        <v>0.43434935521688162</v>
      </c>
      <c r="AN231" s="54">
        <f>AM231/AM$501</f>
        <v>0.8877360654589137</v>
      </c>
      <c r="AV231" s="44"/>
    </row>
    <row r="232" spans="1:48" s="56" customFormat="1" ht="15" customHeight="1" x14ac:dyDescent="0.2">
      <c r="A232" s="43" t="s">
        <v>394</v>
      </c>
      <c r="B232" s="43"/>
      <c r="C232" s="43" t="s">
        <v>330</v>
      </c>
      <c r="D232" s="43">
        <v>25</v>
      </c>
      <c r="E232" s="43">
        <v>6</v>
      </c>
      <c r="F232" s="43"/>
      <c r="G232" s="43"/>
      <c r="H232" s="43" t="s">
        <v>330</v>
      </c>
      <c r="I232" s="43">
        <v>17</v>
      </c>
      <c r="J232" s="43" t="s">
        <v>503</v>
      </c>
      <c r="K232" s="43">
        <v>10</v>
      </c>
      <c r="L232" s="58">
        <v>48</v>
      </c>
      <c r="M232" s="58">
        <v>48</v>
      </c>
      <c r="N232" s="23">
        <v>280</v>
      </c>
      <c r="O232" s="23">
        <f>SUM(P232:X232)</f>
        <v>71</v>
      </c>
      <c r="P232" s="58">
        <v>15</v>
      </c>
      <c r="Q232" s="58">
        <v>2</v>
      </c>
      <c r="R232" s="58">
        <v>33</v>
      </c>
      <c r="S232" s="58">
        <v>0</v>
      </c>
      <c r="T232" s="58">
        <v>12</v>
      </c>
      <c r="U232" s="58">
        <v>1</v>
      </c>
      <c r="V232" s="58">
        <v>6</v>
      </c>
      <c r="W232" s="58">
        <v>2</v>
      </c>
      <c r="X232" s="58">
        <v>0</v>
      </c>
      <c r="Y232" s="54">
        <f>P232/$O232</f>
        <v>0.21126760563380281</v>
      </c>
      <c r="Z232" s="54">
        <f>Q232/$O232</f>
        <v>2.8169014084507043E-2</v>
      </c>
      <c r="AA232" s="54">
        <f>R232/$O232</f>
        <v>0.46478873239436619</v>
      </c>
      <c r="AB232" s="54">
        <f>S232/$O232</f>
        <v>0</v>
      </c>
      <c r="AC232" s="54">
        <f>T232/$O232</f>
        <v>0.16901408450704225</v>
      </c>
      <c r="AD232" s="54">
        <f>U232/$O232</f>
        <v>1.4084507042253521E-2</v>
      </c>
      <c r="AE232" s="54">
        <f>V232/$O232</f>
        <v>8.4507042253521125E-2</v>
      </c>
      <c r="AF232" s="54">
        <f>W232/$O232</f>
        <v>2.8169014084507043E-2</v>
      </c>
      <c r="AG232" s="54">
        <f>X232/$O232</f>
        <v>0</v>
      </c>
      <c r="AH232" s="55">
        <f>(O232/N232)/($O$501/$N$501)</f>
        <v>1.0791604370257071</v>
      </c>
      <c r="AI232" s="54">
        <f>Y232+Z232+AA232</f>
        <v>0.70422535211267601</v>
      </c>
      <c r="AJ232" s="54">
        <f>AB232+AC232+AE232+AG232</f>
        <v>0.25352112676056338</v>
      </c>
      <c r="AK232" s="54">
        <f>AD232</f>
        <v>1.4084507042253521E-2</v>
      </c>
      <c r="AL232" s="54">
        <f>AF232</f>
        <v>2.8169014084507043E-2</v>
      </c>
      <c r="AM232" s="55">
        <f>($AP$6*R232+$AP$7*P232+$AP$8*Q232+$AP$9*S232+$AP$10*T232+$AP$11*U232+$AP$12*V232+$AP$13*W232+$AP$14*X232)/N232</f>
        <v>0.46785714285714286</v>
      </c>
      <c r="AN232" s="54">
        <f>AM232/AM$501</f>
        <v>0.95622027340057247</v>
      </c>
      <c r="AV232" s="44"/>
    </row>
    <row r="233" spans="1:48" s="56" customFormat="1" ht="15" customHeight="1" x14ac:dyDescent="0.2">
      <c r="A233" s="43" t="s">
        <v>135</v>
      </c>
      <c r="B233" s="43"/>
      <c r="C233" s="43" t="s">
        <v>116</v>
      </c>
      <c r="D233" s="43">
        <v>3</v>
      </c>
      <c r="E233" s="43">
        <v>18</v>
      </c>
      <c r="F233" s="43"/>
      <c r="G233" s="43"/>
      <c r="H233" s="43" t="s">
        <v>3</v>
      </c>
      <c r="I233" s="43">
        <v>14</v>
      </c>
      <c r="J233" s="43" t="s">
        <v>505</v>
      </c>
      <c r="K233" s="43">
        <v>8</v>
      </c>
      <c r="L233" s="58">
        <v>67</v>
      </c>
      <c r="M233" s="58">
        <v>67</v>
      </c>
      <c r="N233" s="23">
        <v>364</v>
      </c>
      <c r="O233" s="22">
        <f>SUM(P233:X233)</f>
        <v>96</v>
      </c>
      <c r="P233" s="58">
        <v>13</v>
      </c>
      <c r="Q233" s="58">
        <v>13</v>
      </c>
      <c r="R233" s="58">
        <v>39</v>
      </c>
      <c r="S233" s="58">
        <v>0</v>
      </c>
      <c r="T233" s="58">
        <v>12</v>
      </c>
      <c r="U233" s="58">
        <v>2</v>
      </c>
      <c r="V233" s="58">
        <v>2</v>
      </c>
      <c r="W233" s="58">
        <v>15</v>
      </c>
      <c r="X233" s="58">
        <v>0</v>
      </c>
      <c r="Y233" s="54">
        <f>P233/$O233</f>
        <v>0.13541666666666666</v>
      </c>
      <c r="Z233" s="54">
        <f>Q233/$O233</f>
        <v>0.13541666666666666</v>
      </c>
      <c r="AA233" s="54">
        <f>R233/$O233</f>
        <v>0.40625</v>
      </c>
      <c r="AB233" s="54">
        <f>S233/$O233</f>
        <v>0</v>
      </c>
      <c r="AC233" s="54">
        <f>T233/$O233</f>
        <v>0.125</v>
      </c>
      <c r="AD233" s="54">
        <f>U233/$O233</f>
        <v>2.0833333333333332E-2</v>
      </c>
      <c r="AE233" s="54">
        <f>V233/$O233</f>
        <v>2.0833333333333332E-2</v>
      </c>
      <c r="AF233" s="54">
        <f>W233/$O233</f>
        <v>0.15625</v>
      </c>
      <c r="AG233" s="54">
        <f>X233/$O233</f>
        <v>0</v>
      </c>
      <c r="AH233" s="55">
        <f>(O233/N233)/($O$501/$N$501)</f>
        <v>1.1224203895391971</v>
      </c>
      <c r="AI233" s="54">
        <f>Y233+Z233+AA233</f>
        <v>0.67708333333333326</v>
      </c>
      <c r="AJ233" s="54">
        <f>AB233+AC233+AE233+AG233</f>
        <v>0.14583333333333334</v>
      </c>
      <c r="AK233" s="54">
        <f>AD233</f>
        <v>2.0833333333333332E-2</v>
      </c>
      <c r="AL233" s="54">
        <f>AF233</f>
        <v>0.15625</v>
      </c>
      <c r="AM233" s="55">
        <f>($AP$6*R233+$AP$7*P233+$AP$8*Q233+$AP$9*S233+$AP$10*T233+$AP$11*U233+$AP$12*V233+$AP$13*W233+$AP$14*X233)/N233</f>
        <v>0.46153846153846156</v>
      </c>
      <c r="AN233" s="54">
        <f>AM233/AM$501</f>
        <v>0.94330596553902635</v>
      </c>
      <c r="AV233" s="44"/>
    </row>
    <row r="234" spans="1:48" s="56" customFormat="1" ht="15" customHeight="1" x14ac:dyDescent="0.2">
      <c r="A234" s="43" t="s">
        <v>437</v>
      </c>
      <c r="B234" s="43"/>
      <c r="C234" s="43" t="s">
        <v>110</v>
      </c>
      <c r="D234" s="43">
        <v>29</v>
      </c>
      <c r="E234" s="43">
        <v>6</v>
      </c>
      <c r="F234" s="43"/>
      <c r="G234" s="43" t="s">
        <v>586</v>
      </c>
      <c r="H234" s="43" t="s">
        <v>421</v>
      </c>
      <c r="I234" s="43">
        <v>13</v>
      </c>
      <c r="J234" s="43" t="s">
        <v>110</v>
      </c>
      <c r="K234" s="43">
        <v>5</v>
      </c>
      <c r="L234" s="58">
        <v>216</v>
      </c>
      <c r="M234" s="58">
        <v>219</v>
      </c>
      <c r="N234" s="23">
        <v>1109</v>
      </c>
      <c r="O234" s="23">
        <f>SUM(P234:X234)</f>
        <v>236</v>
      </c>
      <c r="P234" s="58">
        <v>8</v>
      </c>
      <c r="Q234" s="58">
        <v>5</v>
      </c>
      <c r="R234" s="58">
        <v>32</v>
      </c>
      <c r="S234" s="58">
        <v>1</v>
      </c>
      <c r="T234" s="58">
        <v>132</v>
      </c>
      <c r="U234" s="58">
        <v>8</v>
      </c>
      <c r="V234" s="58">
        <v>24</v>
      </c>
      <c r="W234" s="58">
        <v>21</v>
      </c>
      <c r="X234" s="58">
        <v>5</v>
      </c>
      <c r="Y234" s="54">
        <f>P234/$O234</f>
        <v>3.3898305084745763E-2</v>
      </c>
      <c r="Z234" s="54">
        <f>Q234/$O234</f>
        <v>2.1186440677966101E-2</v>
      </c>
      <c r="AA234" s="54">
        <f>R234/$O234</f>
        <v>0.13559322033898305</v>
      </c>
      <c r="AB234" s="54">
        <f>S234/$O234</f>
        <v>4.2372881355932203E-3</v>
      </c>
      <c r="AC234" s="54">
        <f>T234/$O234</f>
        <v>0.55932203389830504</v>
      </c>
      <c r="AD234" s="54">
        <f>U234/$O234</f>
        <v>3.3898305084745763E-2</v>
      </c>
      <c r="AE234" s="54">
        <f>V234/$O234</f>
        <v>0.10169491525423729</v>
      </c>
      <c r="AF234" s="54">
        <f>W234/$O234</f>
        <v>8.8983050847457626E-2</v>
      </c>
      <c r="AG234" s="54">
        <f>X234/$O234</f>
        <v>2.1186440677966101E-2</v>
      </c>
      <c r="AH234" s="55">
        <f>(O234/N234)/($O$501/$N$501)</f>
        <v>0.90566201855063855</v>
      </c>
      <c r="AI234" s="54">
        <f>Y234+Z234+AA234</f>
        <v>0.19067796610169491</v>
      </c>
      <c r="AJ234" s="54">
        <f>AB234+AC234+AE234+AG234</f>
        <v>0.68644067796610164</v>
      </c>
      <c r="AK234" s="54">
        <f>AD234</f>
        <v>3.3898305084745763E-2</v>
      </c>
      <c r="AL234" s="54">
        <f>AF234</f>
        <v>8.8983050847457626E-2</v>
      </c>
      <c r="AM234" s="55">
        <f>($AP$6*R234+$AP$7*P234+$AP$8*Q234+$AP$9*S234+$AP$10*T234+$AP$11*U234+$AP$12*V234+$AP$13*W234+$AP$14*X234)/N234</f>
        <v>0.47430117222723173</v>
      </c>
      <c r="AN234" s="54">
        <f>AM234/AM$501</f>
        <v>0.96939077131888507</v>
      </c>
      <c r="AV234" s="44"/>
    </row>
    <row r="235" spans="1:48" s="56" customFormat="1" ht="15" customHeight="1" x14ac:dyDescent="0.2">
      <c r="A235" s="43" t="s">
        <v>40</v>
      </c>
      <c r="B235" s="43"/>
      <c r="C235" s="43" t="s">
        <v>115</v>
      </c>
      <c r="D235" s="43">
        <v>32</v>
      </c>
      <c r="E235" s="43">
        <v>13</v>
      </c>
      <c r="F235" s="43"/>
      <c r="G235" s="43"/>
      <c r="H235" s="43" t="s">
        <v>49</v>
      </c>
      <c r="I235" s="43">
        <v>7</v>
      </c>
      <c r="J235" s="43" t="s">
        <v>504</v>
      </c>
      <c r="K235" s="43">
        <v>7</v>
      </c>
      <c r="L235" s="58">
        <v>30</v>
      </c>
      <c r="M235" s="58">
        <v>31</v>
      </c>
      <c r="N235" s="23">
        <v>168</v>
      </c>
      <c r="O235" s="22">
        <f>SUM(P235:X235)</f>
        <v>39</v>
      </c>
      <c r="P235" s="58">
        <v>7</v>
      </c>
      <c r="Q235" s="68">
        <v>0</v>
      </c>
      <c r="R235" s="58">
        <v>24</v>
      </c>
      <c r="S235" s="58">
        <v>0</v>
      </c>
      <c r="T235" s="58">
        <v>7</v>
      </c>
      <c r="U235" s="58">
        <v>0</v>
      </c>
      <c r="V235" s="58">
        <v>0</v>
      </c>
      <c r="W235" s="58">
        <v>1</v>
      </c>
      <c r="X235" s="58">
        <v>0</v>
      </c>
      <c r="Y235" s="54">
        <f>P235/$O235</f>
        <v>0.17948717948717949</v>
      </c>
      <c r="Z235" s="54">
        <f>Q235/$O235</f>
        <v>0</v>
      </c>
      <c r="AA235" s="54">
        <f>R235/$O235</f>
        <v>0.61538461538461542</v>
      </c>
      <c r="AB235" s="54">
        <f>S235/$O235</f>
        <v>0</v>
      </c>
      <c r="AC235" s="54">
        <f>T235/$O235</f>
        <v>0.17948717948717949</v>
      </c>
      <c r="AD235" s="54">
        <f>U235/$O235</f>
        <v>0</v>
      </c>
      <c r="AE235" s="54">
        <f>V235/$O235</f>
        <v>0</v>
      </c>
      <c r="AF235" s="54">
        <f>W235/$O235</f>
        <v>2.564102564102564E-2</v>
      </c>
      <c r="AG235" s="54">
        <f>X235/$O235</f>
        <v>0</v>
      </c>
      <c r="AH235" s="55">
        <f>(O235/N235)/($O$501/$N$501)</f>
        <v>0.98796378037564747</v>
      </c>
      <c r="AI235" s="54">
        <f>Y235+Z235+AA235</f>
        <v>0.79487179487179493</v>
      </c>
      <c r="AJ235" s="54">
        <f>AB235+AC235+AE235+AG235</f>
        <v>0.17948717948717949</v>
      </c>
      <c r="AK235" s="54">
        <f>AD235</f>
        <v>0</v>
      </c>
      <c r="AL235" s="54">
        <f>AF235</f>
        <v>2.564102564102564E-2</v>
      </c>
      <c r="AM235" s="55">
        <f>($AP$6*R235+$AP$7*P235+$AP$8*Q235+$AP$9*S235+$AP$10*T235+$AP$11*U235+$AP$12*V235+$AP$13*W235+$AP$14*X235)/N235</f>
        <v>0.37797619047619047</v>
      </c>
      <c r="AN235" s="54">
        <f>AM235/AM$501</f>
        <v>0.77251892316712911</v>
      </c>
      <c r="AV235" s="44"/>
    </row>
    <row r="236" spans="1:48" s="56" customFormat="1" ht="15" customHeight="1" x14ac:dyDescent="0.2">
      <c r="A236" s="43" t="s">
        <v>343</v>
      </c>
      <c r="B236" s="43"/>
      <c r="C236" s="43" t="s">
        <v>323</v>
      </c>
      <c r="D236" s="43">
        <v>2</v>
      </c>
      <c r="E236" s="43">
        <v>4</v>
      </c>
      <c r="F236" s="43"/>
      <c r="G236" s="43"/>
      <c r="H236" s="43" t="s">
        <v>332</v>
      </c>
      <c r="I236" s="43">
        <v>22</v>
      </c>
      <c r="J236" s="43" t="s">
        <v>504</v>
      </c>
      <c r="K236" s="43">
        <v>7</v>
      </c>
      <c r="L236" s="58">
        <v>52</v>
      </c>
      <c r="M236" s="58">
        <v>53</v>
      </c>
      <c r="N236" s="23">
        <v>335</v>
      </c>
      <c r="O236" s="22">
        <f>SUM(P236:X236)</f>
        <v>85</v>
      </c>
      <c r="P236" s="58">
        <v>17</v>
      </c>
      <c r="Q236" s="58">
        <v>3</v>
      </c>
      <c r="R236" s="58">
        <v>35</v>
      </c>
      <c r="S236" s="58">
        <v>0</v>
      </c>
      <c r="T236" s="58">
        <v>17</v>
      </c>
      <c r="U236" s="58">
        <v>0</v>
      </c>
      <c r="V236" s="58">
        <v>4</v>
      </c>
      <c r="W236" s="58">
        <v>8</v>
      </c>
      <c r="X236" s="58">
        <v>1</v>
      </c>
      <c r="Y236" s="54">
        <f>P236/$O236</f>
        <v>0.2</v>
      </c>
      <c r="Z236" s="54">
        <f>Q236/$O236</f>
        <v>3.5294117647058823E-2</v>
      </c>
      <c r="AA236" s="54">
        <f>R236/$O236</f>
        <v>0.41176470588235292</v>
      </c>
      <c r="AB236" s="54">
        <f>S236/$O236</f>
        <v>0</v>
      </c>
      <c r="AC236" s="54">
        <f>T236/$O236</f>
        <v>0.2</v>
      </c>
      <c r="AD236" s="54">
        <f>U236/$O236</f>
        <v>0</v>
      </c>
      <c r="AE236" s="54">
        <f>V236/$O236</f>
        <v>4.7058823529411764E-2</v>
      </c>
      <c r="AF236" s="54">
        <f>W236/$O236</f>
        <v>9.4117647058823528E-2</v>
      </c>
      <c r="AG236" s="54">
        <f>X236/$O236</f>
        <v>1.1764705882352941E-2</v>
      </c>
      <c r="AH236" s="55">
        <f>(O236/N236)/($O$501/$N$501)</f>
        <v>1.0798410090902599</v>
      </c>
      <c r="AI236" s="54">
        <f>Y236+Z236+AA236</f>
        <v>0.64705882352941169</v>
      </c>
      <c r="AJ236" s="54">
        <f>AB236+AC236+AE236+AG236</f>
        <v>0.25882352941176473</v>
      </c>
      <c r="AK236" s="54">
        <f>AD236</f>
        <v>0</v>
      </c>
      <c r="AL236" s="54">
        <f>AF236</f>
        <v>9.4117647058823528E-2</v>
      </c>
      <c r="AM236" s="55">
        <f>($AP$6*R236+$AP$7*P236+$AP$8*Q236+$AP$9*S236+$AP$10*T236+$AP$11*U236+$AP$12*V236+$AP$13*W236+$AP$14*X236)/N236</f>
        <v>0.44776119402985076</v>
      </c>
      <c r="AN236" s="54">
        <f>AM236/AM$501</f>
        <v>0.91514757850801054</v>
      </c>
      <c r="AV236" s="44"/>
    </row>
    <row r="237" spans="1:48" s="56" customFormat="1" ht="15" customHeight="1" x14ac:dyDescent="0.2">
      <c r="A237" s="43" t="s">
        <v>543</v>
      </c>
      <c r="B237" s="43"/>
      <c r="C237" s="43" t="s">
        <v>80</v>
      </c>
      <c r="D237" s="43">
        <v>11</v>
      </c>
      <c r="E237" s="43">
        <v>6</v>
      </c>
      <c r="F237" s="43"/>
      <c r="G237" s="43" t="s">
        <v>586</v>
      </c>
      <c r="H237" s="43" t="s">
        <v>329</v>
      </c>
      <c r="I237" s="43">
        <v>15</v>
      </c>
      <c r="J237" s="43" t="s">
        <v>507</v>
      </c>
      <c r="K237" s="43">
        <v>4</v>
      </c>
      <c r="L237" s="58">
        <v>219</v>
      </c>
      <c r="M237" s="58">
        <v>219</v>
      </c>
      <c r="N237" s="23">
        <v>1107</v>
      </c>
      <c r="O237" s="23">
        <f>SUM(P237:X237)</f>
        <v>275</v>
      </c>
      <c r="P237" s="58">
        <v>40</v>
      </c>
      <c r="Q237" s="58">
        <v>1</v>
      </c>
      <c r="R237" s="58">
        <v>134</v>
      </c>
      <c r="S237" s="58">
        <v>0</v>
      </c>
      <c r="T237" s="58">
        <v>61</v>
      </c>
      <c r="U237" s="58">
        <v>10</v>
      </c>
      <c r="V237" s="58">
        <v>9</v>
      </c>
      <c r="W237" s="58">
        <v>11</v>
      </c>
      <c r="X237" s="58">
        <v>9</v>
      </c>
      <c r="Y237" s="54">
        <f>P237/$O237</f>
        <v>0.14545454545454545</v>
      </c>
      <c r="Z237" s="54">
        <f>Q237/$O237</f>
        <v>3.6363636363636364E-3</v>
      </c>
      <c r="AA237" s="54">
        <f>R237/$O237</f>
        <v>0.48727272727272725</v>
      </c>
      <c r="AB237" s="54">
        <f>S237/$O237</f>
        <v>0</v>
      </c>
      <c r="AC237" s="54">
        <f>T237/$O237</f>
        <v>0.22181818181818183</v>
      </c>
      <c r="AD237" s="54">
        <f>U237/$O237</f>
        <v>3.6363636363636362E-2</v>
      </c>
      <c r="AE237" s="54">
        <f>V237/$O237</f>
        <v>3.272727272727273E-2</v>
      </c>
      <c r="AF237" s="54">
        <f>W237/$O237</f>
        <v>0.04</v>
      </c>
      <c r="AG237" s="54">
        <f>X237/$O237</f>
        <v>3.272727272727273E-2</v>
      </c>
      <c r="AH237" s="55">
        <f>(O237/N237)/($O$501/$N$501)</f>
        <v>1.0572331469519123</v>
      </c>
      <c r="AI237" s="54">
        <f>Y237+Z237+AA237</f>
        <v>0.63636363636363635</v>
      </c>
      <c r="AJ237" s="54">
        <f>AB237+AC237+AE237+AG237</f>
        <v>0.28727272727272729</v>
      </c>
      <c r="AK237" s="54">
        <f>AD237</f>
        <v>3.6363636363636362E-2</v>
      </c>
      <c r="AL237" s="54">
        <f>AF237</f>
        <v>0.04</v>
      </c>
      <c r="AM237" s="55">
        <f>($AP$6*R237+$AP$7*P237+$AP$8*Q237+$AP$9*S237+$AP$10*T237+$AP$11*U237+$AP$12*V237+$AP$13*W237+$AP$14*X237)/N237</f>
        <v>0.47560975609756095</v>
      </c>
      <c r="AN237" s="54">
        <f>AM237/AM$501</f>
        <v>0.97206529375667949</v>
      </c>
      <c r="AV237" s="44"/>
    </row>
    <row r="238" spans="1:48" s="56" customFormat="1" ht="15" customHeight="1" x14ac:dyDescent="0.2">
      <c r="A238" s="43" t="s">
        <v>102</v>
      </c>
      <c r="B238" s="43"/>
      <c r="C238" s="43" t="s">
        <v>115</v>
      </c>
      <c r="D238" s="43">
        <v>32</v>
      </c>
      <c r="E238" s="43">
        <v>14</v>
      </c>
      <c r="F238" s="43"/>
      <c r="G238" s="43"/>
      <c r="H238" s="43" t="s">
        <v>49</v>
      </c>
      <c r="I238" s="43">
        <v>7</v>
      </c>
      <c r="J238" s="43" t="s">
        <v>110</v>
      </c>
      <c r="K238" s="43">
        <v>5</v>
      </c>
      <c r="L238" s="58">
        <v>44</v>
      </c>
      <c r="M238" s="58">
        <v>50</v>
      </c>
      <c r="N238" s="23">
        <v>264</v>
      </c>
      <c r="O238" s="23">
        <f>SUM(P238:X238)</f>
        <v>70</v>
      </c>
      <c r="P238" s="58">
        <v>10</v>
      </c>
      <c r="Q238" s="58">
        <v>7</v>
      </c>
      <c r="R238" s="58">
        <v>28</v>
      </c>
      <c r="S238" s="58">
        <v>0</v>
      </c>
      <c r="T238" s="58">
        <v>8</v>
      </c>
      <c r="U238" s="58">
        <v>2</v>
      </c>
      <c r="V238" s="58">
        <v>3</v>
      </c>
      <c r="W238" s="58">
        <v>11</v>
      </c>
      <c r="X238" s="58">
        <v>1</v>
      </c>
      <c r="Y238" s="54">
        <f>P238/$O238</f>
        <v>0.14285714285714285</v>
      </c>
      <c r="Z238" s="54">
        <f>Q238/$O238</f>
        <v>0.1</v>
      </c>
      <c r="AA238" s="54">
        <f>R238/$O238</f>
        <v>0.4</v>
      </c>
      <c r="AB238" s="54">
        <f>S238/$O238</f>
        <v>0</v>
      </c>
      <c r="AC238" s="54">
        <f>T238/$O238</f>
        <v>0.11428571428571428</v>
      </c>
      <c r="AD238" s="54">
        <f>U238/$O238</f>
        <v>2.8571428571428571E-2</v>
      </c>
      <c r="AE238" s="54">
        <f>V238/$O238</f>
        <v>4.2857142857142858E-2</v>
      </c>
      <c r="AF238" s="54">
        <f>W238/$O238</f>
        <v>0.15714285714285714</v>
      </c>
      <c r="AG238" s="54">
        <f>X238/$O238</f>
        <v>1.4285714285714285E-2</v>
      </c>
      <c r="AH238" s="55">
        <f>(O238/N238)/($O$501/$N$501)</f>
        <v>1.1284434787507394</v>
      </c>
      <c r="AI238" s="54">
        <f>Y238+Z238+AA238</f>
        <v>0.6428571428571429</v>
      </c>
      <c r="AJ238" s="54">
        <f>AB238+AC238+AE238+AG238</f>
        <v>0.17142857142857143</v>
      </c>
      <c r="AK238" s="54">
        <f>AD238</f>
        <v>2.8571428571428571E-2</v>
      </c>
      <c r="AL238" s="54">
        <f>AF238</f>
        <v>0.15714285714285714</v>
      </c>
      <c r="AM238" s="55">
        <f>($AP$6*R238+$AP$7*P238+$AP$8*Q238+$AP$9*S238+$AP$10*T238+$AP$11*U238+$AP$12*V238+$AP$13*W238+$AP$14*X238)/N238</f>
        <v>0.47348484848484851</v>
      </c>
      <c r="AN238" s="54">
        <f>AM238/AM$501</f>
        <v>0.96772234469754903</v>
      </c>
      <c r="AV238" s="44"/>
    </row>
    <row r="239" spans="1:48" s="56" customFormat="1" ht="15" customHeight="1" x14ac:dyDescent="0.2">
      <c r="A239" s="43" t="s">
        <v>344</v>
      </c>
      <c r="B239" s="43"/>
      <c r="C239" s="43" t="s">
        <v>323</v>
      </c>
      <c r="D239" s="43">
        <v>2</v>
      </c>
      <c r="E239" s="43">
        <v>5</v>
      </c>
      <c r="F239" s="43"/>
      <c r="G239" s="43"/>
      <c r="H239" s="43" t="s">
        <v>332</v>
      </c>
      <c r="I239" s="43">
        <v>22</v>
      </c>
      <c r="J239" s="43" t="s">
        <v>504</v>
      </c>
      <c r="K239" s="43">
        <v>7</v>
      </c>
      <c r="L239" s="58">
        <v>158</v>
      </c>
      <c r="M239" s="58">
        <v>187</v>
      </c>
      <c r="N239" s="23">
        <v>915</v>
      </c>
      <c r="O239" s="22">
        <f>SUM(P239:X239)</f>
        <v>239</v>
      </c>
      <c r="P239" s="58">
        <v>20</v>
      </c>
      <c r="Q239" s="58">
        <v>4</v>
      </c>
      <c r="R239" s="58">
        <v>62</v>
      </c>
      <c r="S239" s="58">
        <v>0</v>
      </c>
      <c r="T239" s="58">
        <v>51</v>
      </c>
      <c r="U239" s="58">
        <v>2</v>
      </c>
      <c r="V239" s="68">
        <v>86</v>
      </c>
      <c r="W239" s="58">
        <v>13</v>
      </c>
      <c r="X239" s="58">
        <v>1</v>
      </c>
      <c r="Y239" s="54">
        <f>P239/$O239</f>
        <v>8.3682008368200833E-2</v>
      </c>
      <c r="Z239" s="54">
        <f>Q239/$O239</f>
        <v>1.6736401673640166E-2</v>
      </c>
      <c r="AA239" s="54">
        <f>R239/$O239</f>
        <v>0.2594142259414226</v>
      </c>
      <c r="AB239" s="54">
        <f>S239/$O239</f>
        <v>0</v>
      </c>
      <c r="AC239" s="54">
        <f>T239/$O239</f>
        <v>0.21338912133891214</v>
      </c>
      <c r="AD239" s="54">
        <f>U239/$O239</f>
        <v>8.368200836820083E-3</v>
      </c>
      <c r="AE239" s="54">
        <f>V239/$O239</f>
        <v>0.35983263598326359</v>
      </c>
      <c r="AF239" s="54">
        <f>W239/$O239</f>
        <v>5.4393305439330547E-2</v>
      </c>
      <c r="AG239" s="54">
        <f>X239/$O239</f>
        <v>4.1841004184100415E-3</v>
      </c>
      <c r="AH239" s="55">
        <f>(O239/N239)/($O$501/$N$501)</f>
        <v>1.1116357491843349</v>
      </c>
      <c r="AI239" s="54">
        <f>Y239+Z239+AA239</f>
        <v>0.35983263598326359</v>
      </c>
      <c r="AJ239" s="54">
        <f>AB239+AC239+AE239+AG239</f>
        <v>0.57740585774058573</v>
      </c>
      <c r="AK239" s="54">
        <f>AD239</f>
        <v>8.368200836820083E-3</v>
      </c>
      <c r="AL239" s="54">
        <f>AF239</f>
        <v>5.4393305439330547E-2</v>
      </c>
      <c r="AM239" s="55">
        <f>($AP$6*R239+$AP$7*P239+$AP$8*Q239+$AP$9*S239+$AP$10*T239+$AP$11*U239+$AP$12*V239+$AP$13*W239+$AP$14*X239)/N239</f>
        <v>0.45573770491803278</v>
      </c>
      <c r="AN239" s="54">
        <f>AM239/AM$501</f>
        <v>0.93145020750219698</v>
      </c>
      <c r="AV239" s="44"/>
    </row>
    <row r="240" spans="1:48" s="56" customFormat="1" ht="15" customHeight="1" x14ac:dyDescent="0.2">
      <c r="A240" s="43" t="s">
        <v>136</v>
      </c>
      <c r="B240" s="43"/>
      <c r="C240" s="43" t="s">
        <v>116</v>
      </c>
      <c r="D240" s="43">
        <v>3</v>
      </c>
      <c r="E240" s="43">
        <v>19</v>
      </c>
      <c r="F240" s="43"/>
      <c r="G240" s="43"/>
      <c r="H240" s="43" t="s">
        <v>137</v>
      </c>
      <c r="I240" s="43">
        <v>9</v>
      </c>
      <c r="J240" s="43" t="s">
        <v>502</v>
      </c>
      <c r="K240" s="43">
        <v>9</v>
      </c>
      <c r="L240" s="58">
        <v>21</v>
      </c>
      <c r="M240" s="58">
        <v>21</v>
      </c>
      <c r="N240" s="23">
        <v>100</v>
      </c>
      <c r="O240" s="22">
        <f>SUM(P240:X240)</f>
        <v>25</v>
      </c>
      <c r="P240" s="58">
        <v>4</v>
      </c>
      <c r="Q240" s="58">
        <v>2</v>
      </c>
      <c r="R240" s="58">
        <v>16</v>
      </c>
      <c r="S240" s="58">
        <v>0</v>
      </c>
      <c r="T240" s="58">
        <v>0</v>
      </c>
      <c r="U240" s="58">
        <v>0</v>
      </c>
      <c r="V240" s="58">
        <v>0</v>
      </c>
      <c r="W240" s="58">
        <v>3</v>
      </c>
      <c r="X240" s="58">
        <v>0</v>
      </c>
      <c r="Y240" s="54">
        <f>P240/$O240</f>
        <v>0.16</v>
      </c>
      <c r="Z240" s="54">
        <f>Q240/$O240</f>
        <v>0.08</v>
      </c>
      <c r="AA240" s="54">
        <f>R240/$O240</f>
        <v>0.64</v>
      </c>
      <c r="AB240" s="54">
        <f>S240/$O240</f>
        <v>0</v>
      </c>
      <c r="AC240" s="54">
        <f>T240/$O240</f>
        <v>0</v>
      </c>
      <c r="AD240" s="54">
        <f>U240/$O240</f>
        <v>0</v>
      </c>
      <c r="AE240" s="54">
        <f>V240/$O240</f>
        <v>0</v>
      </c>
      <c r="AF240" s="54">
        <f>W240/$O240</f>
        <v>0.12</v>
      </c>
      <c r="AG240" s="54">
        <f>X240/$O240</f>
        <v>0</v>
      </c>
      <c r="AH240" s="55">
        <f>(O240/N240)/($O$501/$N$501)</f>
        <v>1.0639609942506971</v>
      </c>
      <c r="AI240" s="54">
        <f>Y240+Z240+AA240</f>
        <v>0.88</v>
      </c>
      <c r="AJ240" s="54">
        <f>AB240+AC240+AE240+AG240</f>
        <v>0</v>
      </c>
      <c r="AK240" s="54">
        <f>AD240</f>
        <v>0</v>
      </c>
      <c r="AL240" s="54">
        <f>AF240</f>
        <v>0.12</v>
      </c>
      <c r="AM240" s="55">
        <f>($AP$6*R240+$AP$7*P240+$AP$8*Q240+$AP$9*S240+$AP$10*T240+$AP$11*U240+$AP$12*V240+$AP$13*W240+$AP$14*X240)/N240</f>
        <v>0.35</v>
      </c>
      <c r="AN240" s="54">
        <f>AM240/AM$501</f>
        <v>0.71534035720042821</v>
      </c>
      <c r="AV240" s="44"/>
    </row>
    <row r="241" spans="1:48" s="56" customFormat="1" ht="15" customHeight="1" x14ac:dyDescent="0.2">
      <c r="A241" s="43" t="s">
        <v>20</v>
      </c>
      <c r="B241" s="43"/>
      <c r="C241" s="43" t="s">
        <v>109</v>
      </c>
      <c r="D241" s="43">
        <v>26</v>
      </c>
      <c r="E241" s="43">
        <v>9</v>
      </c>
      <c r="F241" s="43"/>
      <c r="G241" s="43"/>
      <c r="H241" s="43" t="s">
        <v>25</v>
      </c>
      <c r="I241" s="43">
        <v>24</v>
      </c>
      <c r="J241" s="43" t="s">
        <v>507</v>
      </c>
      <c r="K241" s="43">
        <v>4</v>
      </c>
      <c r="L241" s="58">
        <v>62</v>
      </c>
      <c r="M241" s="58">
        <v>62</v>
      </c>
      <c r="N241" s="23">
        <v>369</v>
      </c>
      <c r="O241" s="23">
        <f>SUM(P241:X241)</f>
        <v>99</v>
      </c>
      <c r="P241" s="58">
        <v>13</v>
      </c>
      <c r="Q241" s="58">
        <v>4</v>
      </c>
      <c r="R241" s="58">
        <v>68</v>
      </c>
      <c r="S241" s="58">
        <v>0</v>
      </c>
      <c r="T241" s="58">
        <v>9</v>
      </c>
      <c r="U241" s="58">
        <v>1</v>
      </c>
      <c r="V241" s="58">
        <v>4</v>
      </c>
      <c r="W241" s="58">
        <v>0</v>
      </c>
      <c r="X241" s="58">
        <v>0</v>
      </c>
      <c r="Y241" s="54">
        <f>P241/$O241</f>
        <v>0.13131313131313133</v>
      </c>
      <c r="Z241" s="54">
        <f>Q241/$O241</f>
        <v>4.0404040404040407E-2</v>
      </c>
      <c r="AA241" s="54">
        <f>R241/$O241</f>
        <v>0.68686868686868685</v>
      </c>
      <c r="AB241" s="54">
        <f>S241/$O241</f>
        <v>0</v>
      </c>
      <c r="AC241" s="54">
        <f>T241/$O241</f>
        <v>9.0909090909090912E-2</v>
      </c>
      <c r="AD241" s="54">
        <f>U241/$O241</f>
        <v>1.0101010101010102E-2</v>
      </c>
      <c r="AE241" s="54">
        <f>V241/$O241</f>
        <v>4.0404040404040407E-2</v>
      </c>
      <c r="AF241" s="54">
        <f>W241/$O241</f>
        <v>0</v>
      </c>
      <c r="AG241" s="54">
        <f>X241/$O241</f>
        <v>0</v>
      </c>
      <c r="AH241" s="55">
        <f>(O241/N241)/($O$501/$N$501)</f>
        <v>1.1418117987080654</v>
      </c>
      <c r="AI241" s="54">
        <f>Y241+Z241+AA241</f>
        <v>0.85858585858585856</v>
      </c>
      <c r="AJ241" s="54">
        <f>AB241+AC241+AE241+AG241</f>
        <v>0.13131313131313133</v>
      </c>
      <c r="AK241" s="54">
        <f>AD241</f>
        <v>1.0101010101010102E-2</v>
      </c>
      <c r="AL241" s="54">
        <f>AF241</f>
        <v>0</v>
      </c>
      <c r="AM241" s="55">
        <f>($AP$6*R241+$AP$7*P241+$AP$8*Q241+$AP$9*S241+$AP$10*T241+$AP$11*U241+$AP$12*V241+$AP$13*W241+$AP$14*X241)/N241</f>
        <v>0.41056910569105692</v>
      </c>
      <c r="AN241" s="54">
        <f>AM241/AM$501</f>
        <v>0.83913328777286011</v>
      </c>
      <c r="AV241" s="44"/>
    </row>
    <row r="242" spans="1:48" s="56" customFormat="1" ht="15" customHeight="1" x14ac:dyDescent="0.2">
      <c r="A242" s="43" t="s">
        <v>137</v>
      </c>
      <c r="B242" s="43"/>
      <c r="C242" s="43" t="s">
        <v>116</v>
      </c>
      <c r="D242" s="43">
        <v>3</v>
      </c>
      <c r="E242" s="43">
        <v>20</v>
      </c>
      <c r="F242" s="43" t="s">
        <v>416</v>
      </c>
      <c r="G242" s="43"/>
      <c r="H242" s="43" t="s">
        <v>137</v>
      </c>
      <c r="I242" s="43">
        <v>9</v>
      </c>
      <c r="J242" s="43" t="s">
        <v>502</v>
      </c>
      <c r="K242" s="43">
        <v>9</v>
      </c>
      <c r="L242" s="58">
        <v>286</v>
      </c>
      <c r="M242" s="58">
        <v>293</v>
      </c>
      <c r="N242" s="23">
        <v>1628</v>
      </c>
      <c r="O242" s="22">
        <f>SUM(P242:X242)</f>
        <v>343</v>
      </c>
      <c r="P242" s="58">
        <v>57</v>
      </c>
      <c r="Q242" s="58">
        <v>13</v>
      </c>
      <c r="R242" s="58">
        <v>87</v>
      </c>
      <c r="S242" s="58">
        <v>0</v>
      </c>
      <c r="T242" s="58">
        <v>96</v>
      </c>
      <c r="U242" s="58">
        <v>31</v>
      </c>
      <c r="V242" s="58">
        <v>38</v>
      </c>
      <c r="W242" s="58">
        <v>21</v>
      </c>
      <c r="X242" s="58">
        <v>0</v>
      </c>
      <c r="Y242" s="54">
        <f>P242/$O242</f>
        <v>0.16618075801749271</v>
      </c>
      <c r="Z242" s="54">
        <f>Q242/$O242</f>
        <v>3.7900874635568516E-2</v>
      </c>
      <c r="AA242" s="54">
        <f>R242/$O242</f>
        <v>0.25364431486880468</v>
      </c>
      <c r="AB242" s="54">
        <f>S242/$O242</f>
        <v>0</v>
      </c>
      <c r="AC242" s="54">
        <f>T242/$O242</f>
        <v>0.27988338192419826</v>
      </c>
      <c r="AD242" s="54">
        <f>U242/$O242</f>
        <v>9.0379008746355682E-2</v>
      </c>
      <c r="AE242" s="54">
        <f>V242/$O242</f>
        <v>0.11078717201166181</v>
      </c>
      <c r="AF242" s="54">
        <f>W242/$O242</f>
        <v>6.1224489795918366E-2</v>
      </c>
      <c r="AG242" s="54">
        <f>X242/$O242</f>
        <v>0</v>
      </c>
      <c r="AH242" s="55">
        <f>(O242/N242)/($O$501/$N$501)</f>
        <v>0.89665508852085785</v>
      </c>
      <c r="AI242" s="54">
        <f>Y242+Z242+AA242</f>
        <v>0.45772594752186591</v>
      </c>
      <c r="AJ242" s="54">
        <f>AB242+AC242+AE242+AG242</f>
        <v>0.39067055393586009</v>
      </c>
      <c r="AK242" s="54">
        <f>AD242</f>
        <v>9.0379008746355682E-2</v>
      </c>
      <c r="AL242" s="54">
        <f>AF242</f>
        <v>6.1224489795918366E-2</v>
      </c>
      <c r="AM242" s="55">
        <f>($AP$6*R242+$AP$7*P242+$AP$8*Q242+$AP$9*S242+$AP$10*T242+$AP$11*U242+$AP$12*V242+$AP$13*W242+$AP$14*X242)/N242</f>
        <v>0.52211302211302213</v>
      </c>
      <c r="AN242" s="54">
        <f>AM242/AM$501</f>
        <v>1.0671100449637838</v>
      </c>
      <c r="AV242" s="44"/>
    </row>
    <row r="243" spans="1:48" s="56" customFormat="1" ht="15" customHeight="1" x14ac:dyDescent="0.2">
      <c r="A243" s="43" t="s">
        <v>428</v>
      </c>
      <c r="B243" s="43"/>
      <c r="C243" s="43" t="s">
        <v>116</v>
      </c>
      <c r="D243" s="43">
        <v>3</v>
      </c>
      <c r="E243" s="43">
        <v>21</v>
      </c>
      <c r="F243" s="43"/>
      <c r="G243" s="43"/>
      <c r="H243" s="43" t="s">
        <v>3</v>
      </c>
      <c r="I243" s="43">
        <v>14</v>
      </c>
      <c r="J243" s="43" t="s">
        <v>505</v>
      </c>
      <c r="K243" s="43">
        <v>8</v>
      </c>
      <c r="L243" s="58">
        <v>10</v>
      </c>
      <c r="M243" s="58">
        <v>10</v>
      </c>
      <c r="N243" s="23">
        <v>72</v>
      </c>
      <c r="O243" s="22">
        <f>SUM(P243:X243)</f>
        <v>14</v>
      </c>
      <c r="P243" s="58">
        <v>6</v>
      </c>
      <c r="Q243" s="58">
        <v>0</v>
      </c>
      <c r="R243" s="58">
        <v>8</v>
      </c>
      <c r="S243" s="58">
        <v>0</v>
      </c>
      <c r="T243" s="58">
        <v>0</v>
      </c>
      <c r="U243" s="58">
        <v>0</v>
      </c>
      <c r="V243" s="58">
        <v>0</v>
      </c>
      <c r="W243" s="58">
        <v>0</v>
      </c>
      <c r="X243" s="58">
        <v>0</v>
      </c>
      <c r="Y243" s="54">
        <f>P243/$O243</f>
        <v>0.42857142857142855</v>
      </c>
      <c r="Z243" s="54">
        <f>Q243/$O243</f>
        <v>0</v>
      </c>
      <c r="AA243" s="54">
        <f>R243/$O243</f>
        <v>0.5714285714285714</v>
      </c>
      <c r="AB243" s="54">
        <f>S243/$O243</f>
        <v>0</v>
      </c>
      <c r="AC243" s="54">
        <f>T243/$O243</f>
        <v>0</v>
      </c>
      <c r="AD243" s="54">
        <f>U243/$O243</f>
        <v>0</v>
      </c>
      <c r="AE243" s="54">
        <f>V243/$O243</f>
        <v>0</v>
      </c>
      <c r="AF243" s="54">
        <f>W243/$O243</f>
        <v>0</v>
      </c>
      <c r="AG243" s="54">
        <f>X243/$O243</f>
        <v>0</v>
      </c>
      <c r="AH243" s="55">
        <f>(O243/N243)/($O$501/$N$501)</f>
        <v>0.82752521775054222</v>
      </c>
      <c r="AI243" s="54">
        <f>Y243+Z243+AA243</f>
        <v>1</v>
      </c>
      <c r="AJ243" s="54">
        <f>AB243+AC243+AE243+AG243</f>
        <v>0</v>
      </c>
      <c r="AK243" s="54">
        <f>AD243</f>
        <v>0</v>
      </c>
      <c r="AL243" s="54">
        <f>AF243</f>
        <v>0</v>
      </c>
      <c r="AM243" s="55">
        <f>($AP$6*R243+$AP$7*P243+$AP$8*Q243+$AP$9*S243+$AP$10*T243+$AP$11*U243+$AP$12*V243+$AP$13*W243+$AP$14*X243)/N243</f>
        <v>0.3611111111111111</v>
      </c>
      <c r="AN243" s="54">
        <f>AM243/AM$501</f>
        <v>0.73804957488933076</v>
      </c>
      <c r="AV243" s="44"/>
    </row>
    <row r="244" spans="1:48" s="56" customFormat="1" ht="15" customHeight="1" x14ac:dyDescent="0.2">
      <c r="A244" s="43" t="s">
        <v>335</v>
      </c>
      <c r="B244" s="43">
        <v>1</v>
      </c>
      <c r="C244" s="43" t="s">
        <v>322</v>
      </c>
      <c r="D244" s="43">
        <v>1</v>
      </c>
      <c r="E244" s="43">
        <v>5</v>
      </c>
      <c r="F244" s="43" t="s">
        <v>416</v>
      </c>
      <c r="G244" s="43"/>
      <c r="H244" s="43" t="s">
        <v>335</v>
      </c>
      <c r="I244" s="43">
        <v>10</v>
      </c>
      <c r="J244" s="43" t="s">
        <v>501</v>
      </c>
      <c r="K244" s="43">
        <v>6</v>
      </c>
      <c r="L244" s="58">
        <v>709</v>
      </c>
      <c r="M244" s="58">
        <v>808</v>
      </c>
      <c r="N244" s="23">
        <v>3509</v>
      </c>
      <c r="O244" s="22">
        <f>SUM(P244:X244)</f>
        <v>771</v>
      </c>
      <c r="P244" s="58">
        <v>14</v>
      </c>
      <c r="Q244" s="58">
        <v>9</v>
      </c>
      <c r="R244" s="58">
        <v>26</v>
      </c>
      <c r="S244" s="58">
        <v>0</v>
      </c>
      <c r="T244" s="58">
        <v>412</v>
      </c>
      <c r="U244" s="58">
        <v>58</v>
      </c>
      <c r="V244" s="58">
        <v>199</v>
      </c>
      <c r="W244" s="58">
        <v>35</v>
      </c>
      <c r="X244" s="58">
        <v>18</v>
      </c>
      <c r="Y244" s="54">
        <f>P244/$O244</f>
        <v>1.8158236057068743E-2</v>
      </c>
      <c r="Z244" s="54">
        <f>Q244/$O244</f>
        <v>1.1673151750972763E-2</v>
      </c>
      <c r="AA244" s="54">
        <f>R244/$O244</f>
        <v>3.372243839169909E-2</v>
      </c>
      <c r="AB244" s="54">
        <f>S244/$O244</f>
        <v>0</v>
      </c>
      <c r="AC244" s="54">
        <f>T244/$O244</f>
        <v>0.53437094682230868</v>
      </c>
      <c r="AD244" s="54">
        <f>U244/$O244</f>
        <v>7.5226977950713356E-2</v>
      </c>
      <c r="AE244" s="54">
        <f>V244/$O244</f>
        <v>0.25810635538262</v>
      </c>
      <c r="AF244" s="54">
        <f>W244/$O244</f>
        <v>4.5395590142671853E-2</v>
      </c>
      <c r="AG244" s="54">
        <f>X244/$O244</f>
        <v>2.3346303501945526E-2</v>
      </c>
      <c r="AH244" s="55">
        <f>(O244/N244)/($O$501/$N$501)</f>
        <v>0.93509709497553439</v>
      </c>
      <c r="AI244" s="54">
        <f>Y244+Z244+AA244</f>
        <v>6.3553826199740593E-2</v>
      </c>
      <c r="AJ244" s="54">
        <f>AB244+AC244+AE244+AG244</f>
        <v>0.81582360570687429</v>
      </c>
      <c r="AK244" s="54">
        <f>AD244</f>
        <v>7.5226977950713356E-2</v>
      </c>
      <c r="AL244" s="54">
        <f>AF244</f>
        <v>4.5395590142671853E-2</v>
      </c>
      <c r="AM244" s="55">
        <f>($AP$6*R244+$AP$7*P244+$AP$8*Q244+$AP$9*S244+$AP$10*T244+$AP$11*U244+$AP$12*V244+$AP$13*W244+$AP$14*X244)/N244</f>
        <v>0.55300655457395265</v>
      </c>
      <c r="AN244" s="54">
        <f>AM244/AM$501</f>
        <v>1.1302511608088841</v>
      </c>
      <c r="AV244" s="44"/>
    </row>
    <row r="245" spans="1:48" s="56" customFormat="1" ht="15" customHeight="1" x14ac:dyDescent="0.2">
      <c r="A245" s="43" t="s">
        <v>375</v>
      </c>
      <c r="B245" s="43"/>
      <c r="C245" s="43" t="s">
        <v>326</v>
      </c>
      <c r="D245" s="43">
        <v>13</v>
      </c>
      <c r="E245" s="43">
        <v>4</v>
      </c>
      <c r="F245" s="43"/>
      <c r="G245" s="43"/>
      <c r="H245" s="43" t="s">
        <v>348</v>
      </c>
      <c r="I245" s="43">
        <v>2</v>
      </c>
      <c r="J245" s="43" t="s">
        <v>503</v>
      </c>
      <c r="K245" s="43">
        <v>10</v>
      </c>
      <c r="L245" s="58">
        <v>23</v>
      </c>
      <c r="M245" s="58">
        <v>23</v>
      </c>
      <c r="N245" s="23">
        <v>130</v>
      </c>
      <c r="O245" s="23">
        <f>SUM(P245:X245)</f>
        <v>42</v>
      </c>
      <c r="P245" s="58">
        <v>4</v>
      </c>
      <c r="Q245" s="58">
        <v>1</v>
      </c>
      <c r="R245" s="58">
        <v>15</v>
      </c>
      <c r="S245" s="58">
        <v>0</v>
      </c>
      <c r="T245" s="58">
        <v>10</v>
      </c>
      <c r="U245" s="58">
        <v>1</v>
      </c>
      <c r="V245" s="58">
        <v>9</v>
      </c>
      <c r="W245" s="58">
        <v>2</v>
      </c>
      <c r="X245" s="58">
        <v>0</v>
      </c>
      <c r="Y245" s="54">
        <f>P245/$O245</f>
        <v>9.5238095238095233E-2</v>
      </c>
      <c r="Z245" s="54">
        <f>Q245/$O245</f>
        <v>2.3809523809523808E-2</v>
      </c>
      <c r="AA245" s="54">
        <f>R245/$O245</f>
        <v>0.35714285714285715</v>
      </c>
      <c r="AB245" s="54">
        <f>S245/$O245</f>
        <v>0</v>
      </c>
      <c r="AC245" s="54">
        <f>T245/$O245</f>
        <v>0.23809523809523808</v>
      </c>
      <c r="AD245" s="54">
        <f>U245/$O245</f>
        <v>2.3809523809523808E-2</v>
      </c>
      <c r="AE245" s="54">
        <f>V245/$O245</f>
        <v>0.21428571428571427</v>
      </c>
      <c r="AF245" s="54">
        <f>W245/$O245</f>
        <v>4.7619047619047616E-2</v>
      </c>
      <c r="AG245" s="54">
        <f>X245/$O245</f>
        <v>0</v>
      </c>
      <c r="AH245" s="55">
        <f>(O245/N245)/($O$501/$N$501)</f>
        <v>1.3749649771855164</v>
      </c>
      <c r="AI245" s="54">
        <f>Y245+Z245+AA245</f>
        <v>0.47619047619047616</v>
      </c>
      <c r="AJ245" s="54">
        <f>AB245+AC245+AE245+AG245</f>
        <v>0.45238095238095233</v>
      </c>
      <c r="AK245" s="54">
        <f>AD245</f>
        <v>2.3809523809523808E-2</v>
      </c>
      <c r="AL245" s="54">
        <f>AF245</f>
        <v>4.7619047619047616E-2</v>
      </c>
      <c r="AM245" s="55">
        <f>($AP$6*R245+$AP$7*P245+$AP$8*Q245+$AP$9*S245+$AP$10*T245+$AP$11*U245+$AP$12*V245+$AP$13*W245+$AP$14*X245)/N245</f>
        <v>0.59615384615384615</v>
      </c>
      <c r="AN245" s="54">
        <f>AM245/AM$501</f>
        <v>1.2184368721545755</v>
      </c>
      <c r="AV245" s="44"/>
    </row>
    <row r="246" spans="1:48" s="56" customFormat="1" ht="15" customHeight="1" x14ac:dyDescent="0.2">
      <c r="A246" s="43" t="s">
        <v>263</v>
      </c>
      <c r="B246" s="43"/>
      <c r="C246" s="43" t="s">
        <v>122</v>
      </c>
      <c r="D246" s="43">
        <v>24</v>
      </c>
      <c r="E246" s="43">
        <v>9</v>
      </c>
      <c r="F246" s="43"/>
      <c r="G246" s="43"/>
      <c r="H246" s="43" t="s">
        <v>422</v>
      </c>
      <c r="I246" s="43">
        <v>23</v>
      </c>
      <c r="J246" s="43" t="s">
        <v>502</v>
      </c>
      <c r="K246" s="43">
        <v>9</v>
      </c>
      <c r="L246" s="58">
        <v>19</v>
      </c>
      <c r="M246" s="58">
        <v>19</v>
      </c>
      <c r="N246" s="23">
        <v>131</v>
      </c>
      <c r="O246" s="23">
        <f>SUM(P246:X246)</f>
        <v>28</v>
      </c>
      <c r="P246" s="58">
        <v>4</v>
      </c>
      <c r="Q246" s="58">
        <v>0</v>
      </c>
      <c r="R246" s="58">
        <v>15</v>
      </c>
      <c r="S246" s="58">
        <v>0</v>
      </c>
      <c r="T246" s="58">
        <v>6</v>
      </c>
      <c r="U246" s="58">
        <v>0</v>
      </c>
      <c r="V246" s="58">
        <v>0</v>
      </c>
      <c r="W246" s="58">
        <v>0</v>
      </c>
      <c r="X246" s="58">
        <v>3</v>
      </c>
      <c r="Y246" s="54">
        <f>P246/$O246</f>
        <v>0.14285714285714285</v>
      </c>
      <c r="Z246" s="54">
        <f>Q246/$O246</f>
        <v>0</v>
      </c>
      <c r="AA246" s="54">
        <f>R246/$O246</f>
        <v>0.5357142857142857</v>
      </c>
      <c r="AB246" s="54">
        <f>S246/$O246</f>
        <v>0</v>
      </c>
      <c r="AC246" s="54">
        <f>T246/$O246</f>
        <v>0.21428571428571427</v>
      </c>
      <c r="AD246" s="54">
        <f>U246/$O246</f>
        <v>0</v>
      </c>
      <c r="AE246" s="54">
        <f>V246/$O246</f>
        <v>0</v>
      </c>
      <c r="AF246" s="54">
        <f>W246/$O246</f>
        <v>0</v>
      </c>
      <c r="AG246" s="54">
        <f>X246/$O246</f>
        <v>0.10714285714285714</v>
      </c>
      <c r="AH246" s="55">
        <f>(O246/N246)/($O$501/$N$501)</f>
        <v>0.90964604088609224</v>
      </c>
      <c r="AI246" s="54">
        <f>Y246+Z246+AA246</f>
        <v>0.6785714285714286</v>
      </c>
      <c r="AJ246" s="54">
        <f>AB246+AC246+AE246+AG246</f>
        <v>0.3214285714285714</v>
      </c>
      <c r="AK246" s="54">
        <f>AD246</f>
        <v>0</v>
      </c>
      <c r="AL246" s="54">
        <f>AF246</f>
        <v>0</v>
      </c>
      <c r="AM246" s="55">
        <f>($AP$6*R246+$AP$7*P246+$AP$8*Q246+$AP$9*S246+$AP$10*T246+$AP$11*U246+$AP$12*V246+$AP$13*W246+$AP$14*X246)/N246</f>
        <v>0.35496183206106868</v>
      </c>
      <c r="AN246" s="54">
        <f>AM246/AM$501</f>
        <v>0.7254814963973808</v>
      </c>
      <c r="AV246" s="44"/>
    </row>
    <row r="247" spans="1:48" s="56" customFormat="1" ht="15" customHeight="1" x14ac:dyDescent="0.2">
      <c r="A247" s="43" t="s">
        <v>401</v>
      </c>
      <c r="B247" s="43"/>
      <c r="C247" s="43" t="s">
        <v>332</v>
      </c>
      <c r="D247" s="43">
        <v>30</v>
      </c>
      <c r="E247" s="43">
        <v>2</v>
      </c>
      <c r="F247" s="43"/>
      <c r="G247" s="43"/>
      <c r="H247" s="43" t="s">
        <v>332</v>
      </c>
      <c r="I247" s="43">
        <v>22</v>
      </c>
      <c r="J247" s="43" t="s">
        <v>504</v>
      </c>
      <c r="K247" s="43">
        <v>7</v>
      </c>
      <c r="L247" s="58">
        <v>28</v>
      </c>
      <c r="M247" s="58">
        <v>30</v>
      </c>
      <c r="N247" s="23">
        <v>170</v>
      </c>
      <c r="O247" s="23">
        <f>SUM(P247:X247)</f>
        <v>39</v>
      </c>
      <c r="P247" s="58">
        <v>1</v>
      </c>
      <c r="Q247" s="58">
        <v>0</v>
      </c>
      <c r="R247" s="58">
        <v>31</v>
      </c>
      <c r="S247" s="58">
        <v>0</v>
      </c>
      <c r="T247" s="58">
        <v>6</v>
      </c>
      <c r="U247" s="58">
        <v>1</v>
      </c>
      <c r="V247" s="58">
        <v>0</v>
      </c>
      <c r="W247" s="58">
        <v>0</v>
      </c>
      <c r="X247" s="58">
        <v>0</v>
      </c>
      <c r="Y247" s="54">
        <f>P247/$O247</f>
        <v>2.564102564102564E-2</v>
      </c>
      <c r="Z247" s="54">
        <f>Q247/$O247</f>
        <v>0</v>
      </c>
      <c r="AA247" s="54">
        <f>R247/$O247</f>
        <v>0.79487179487179482</v>
      </c>
      <c r="AB247" s="54">
        <f>S247/$O247</f>
        <v>0</v>
      </c>
      <c r="AC247" s="54">
        <f>T247/$O247</f>
        <v>0.15384615384615385</v>
      </c>
      <c r="AD247" s="54">
        <f>U247/$O247</f>
        <v>2.564102564102564E-2</v>
      </c>
      <c r="AE247" s="54">
        <f>V247/$O247</f>
        <v>0</v>
      </c>
      <c r="AF247" s="54">
        <f>W247/$O247</f>
        <v>0</v>
      </c>
      <c r="AG247" s="54">
        <f>X247/$O247</f>
        <v>0</v>
      </c>
      <c r="AH247" s="55">
        <f>(O247/N247)/($O$501/$N$501)</f>
        <v>0.97634067707711036</v>
      </c>
      <c r="AI247" s="54">
        <f>Y247+Z247+AA247</f>
        <v>0.82051282051282048</v>
      </c>
      <c r="AJ247" s="54">
        <f>AB247+AC247+AE247+AG247</f>
        <v>0.15384615384615385</v>
      </c>
      <c r="AK247" s="54">
        <f>AD247</f>
        <v>2.564102564102564E-2</v>
      </c>
      <c r="AL247" s="54">
        <f>AF247</f>
        <v>0</v>
      </c>
      <c r="AM247" s="55">
        <f>($AP$6*R247+$AP$7*P247+$AP$8*Q247+$AP$9*S247+$AP$10*T247+$AP$11*U247+$AP$12*V247+$AP$13*W247+$AP$14*X247)/N247</f>
        <v>0.3352941176470588</v>
      </c>
      <c r="AN247" s="54">
        <f>AM247/AM$501</f>
        <v>0.68528403967099838</v>
      </c>
      <c r="AV247" s="44"/>
    </row>
    <row r="248" spans="1:48" s="56" customFormat="1" ht="15" customHeight="1" x14ac:dyDescent="0.2">
      <c r="A248" s="43" t="s">
        <v>376</v>
      </c>
      <c r="B248" s="43"/>
      <c r="C248" s="43" t="s">
        <v>326</v>
      </c>
      <c r="D248" s="43">
        <v>13</v>
      </c>
      <c r="E248" s="43">
        <v>5</v>
      </c>
      <c r="F248" s="43"/>
      <c r="G248" s="43"/>
      <c r="H248" s="43" t="s">
        <v>348</v>
      </c>
      <c r="I248" s="43">
        <v>2</v>
      </c>
      <c r="J248" s="43" t="s">
        <v>502</v>
      </c>
      <c r="K248" s="43">
        <v>9</v>
      </c>
      <c r="L248" s="58">
        <v>54</v>
      </c>
      <c r="M248" s="58">
        <v>55</v>
      </c>
      <c r="N248" s="23">
        <v>312</v>
      </c>
      <c r="O248" s="23">
        <f>SUM(P248:X248)</f>
        <v>70</v>
      </c>
      <c r="P248" s="58">
        <v>11</v>
      </c>
      <c r="Q248" s="58">
        <v>8</v>
      </c>
      <c r="R248" s="58">
        <v>30</v>
      </c>
      <c r="S248" s="58">
        <v>0</v>
      </c>
      <c r="T248" s="58">
        <v>12</v>
      </c>
      <c r="U248" s="58">
        <v>0</v>
      </c>
      <c r="V248" s="58">
        <v>1</v>
      </c>
      <c r="W248" s="58">
        <v>8</v>
      </c>
      <c r="X248" s="58">
        <v>0</v>
      </c>
      <c r="Y248" s="54">
        <f>P248/$O248</f>
        <v>0.15714285714285714</v>
      </c>
      <c r="Z248" s="54">
        <f>Q248/$O248</f>
        <v>0.11428571428571428</v>
      </c>
      <c r="AA248" s="54">
        <f>R248/$O248</f>
        <v>0.42857142857142855</v>
      </c>
      <c r="AB248" s="54">
        <f>S248/$O248</f>
        <v>0</v>
      </c>
      <c r="AC248" s="54">
        <f>T248/$O248</f>
        <v>0.17142857142857143</v>
      </c>
      <c r="AD248" s="54">
        <f>U248/$O248</f>
        <v>0</v>
      </c>
      <c r="AE248" s="54">
        <f>V248/$O248</f>
        <v>1.4285714285714285E-2</v>
      </c>
      <c r="AF248" s="54">
        <f>W248/$O248</f>
        <v>0.11428571428571428</v>
      </c>
      <c r="AG248" s="54">
        <f>X248/$O248</f>
        <v>0</v>
      </c>
      <c r="AH248" s="55">
        <f>(O248/N248)/($O$501/$N$501)</f>
        <v>0.95483678971216412</v>
      </c>
      <c r="AI248" s="54">
        <f>Y248+Z248+AA248</f>
        <v>0.7</v>
      </c>
      <c r="AJ248" s="54">
        <f>AB248+AC248+AE248+AG248</f>
        <v>0.18571428571428572</v>
      </c>
      <c r="AK248" s="54">
        <f>AD248</f>
        <v>0</v>
      </c>
      <c r="AL248" s="54">
        <f>AF248</f>
        <v>0.11428571428571428</v>
      </c>
      <c r="AM248" s="55">
        <f>($AP$6*R248+$AP$7*P248+$AP$8*Q248+$AP$9*S248+$AP$10*T248+$AP$11*U248+$AP$12*V248+$AP$13*W248+$AP$14*X248)/N248</f>
        <v>0.37980769230769229</v>
      </c>
      <c r="AN248" s="54">
        <f>AM248/AM$501</f>
        <v>0.776262200808157</v>
      </c>
      <c r="AV248" s="44"/>
    </row>
    <row r="249" spans="1:48" s="56" customFormat="1" ht="15" customHeight="1" x14ac:dyDescent="0.2">
      <c r="A249" s="43" t="s">
        <v>314</v>
      </c>
      <c r="B249" s="43"/>
      <c r="C249" s="43" t="s">
        <v>115</v>
      </c>
      <c r="D249" s="43">
        <v>32</v>
      </c>
      <c r="E249" s="43">
        <v>15</v>
      </c>
      <c r="F249" s="43"/>
      <c r="G249" s="43"/>
      <c r="H249" s="43" t="s">
        <v>171</v>
      </c>
      <c r="I249" s="43">
        <v>1</v>
      </c>
      <c r="J249" s="43" t="s">
        <v>501</v>
      </c>
      <c r="K249" s="43">
        <v>6</v>
      </c>
      <c r="L249" s="58">
        <v>25</v>
      </c>
      <c r="M249" s="58">
        <v>30</v>
      </c>
      <c r="N249" s="23">
        <v>153</v>
      </c>
      <c r="O249" s="23">
        <f>SUM(P249:X249)</f>
        <v>49</v>
      </c>
      <c r="P249" s="58">
        <v>5</v>
      </c>
      <c r="Q249" s="58">
        <v>2</v>
      </c>
      <c r="R249" s="58">
        <v>22</v>
      </c>
      <c r="S249" s="58">
        <v>0</v>
      </c>
      <c r="T249" s="58">
        <v>20</v>
      </c>
      <c r="U249" s="58">
        <v>0</v>
      </c>
      <c r="V249" s="58">
        <v>0</v>
      </c>
      <c r="W249" s="58">
        <v>0</v>
      </c>
      <c r="X249" s="58">
        <v>0</v>
      </c>
      <c r="Y249" s="54">
        <f>P249/$O249</f>
        <v>0.10204081632653061</v>
      </c>
      <c r="Z249" s="54">
        <f>Q249/$O249</f>
        <v>4.0816326530612242E-2</v>
      </c>
      <c r="AA249" s="54">
        <f>R249/$O249</f>
        <v>0.44897959183673469</v>
      </c>
      <c r="AB249" s="54">
        <f>S249/$O249</f>
        <v>0</v>
      </c>
      <c r="AC249" s="54">
        <f>T249/$O249</f>
        <v>0.40816326530612246</v>
      </c>
      <c r="AD249" s="54">
        <f>U249/$O249</f>
        <v>0</v>
      </c>
      <c r="AE249" s="54">
        <f>V249/$O249</f>
        <v>0</v>
      </c>
      <c r="AF249" s="54">
        <f>W249/$O249</f>
        <v>0</v>
      </c>
      <c r="AG249" s="54">
        <f>X249/$O249</f>
        <v>0</v>
      </c>
      <c r="AH249" s="55">
        <f>(O249/N249)/($O$501/$N$501)</f>
        <v>1.3629827115891282</v>
      </c>
      <c r="AI249" s="54">
        <f>Y249+Z249+AA249</f>
        <v>0.59183673469387754</v>
      </c>
      <c r="AJ249" s="54">
        <f>AB249+AC249+AE249+AG249</f>
        <v>0.40816326530612246</v>
      </c>
      <c r="AK249" s="54">
        <f>AD249</f>
        <v>0</v>
      </c>
      <c r="AL249" s="54">
        <f>AF249</f>
        <v>0</v>
      </c>
      <c r="AM249" s="55">
        <f>($AP$6*R249+$AP$7*P249+$AP$8*Q249+$AP$9*S249+$AP$10*T249+$AP$11*U249+$AP$12*V249+$AP$13*W249+$AP$14*X249)/N249</f>
        <v>0.59477124183006536</v>
      </c>
      <c r="AN249" s="54">
        <f>AM249/AM$501</f>
        <v>1.2156110645236036</v>
      </c>
      <c r="AV249" s="44"/>
    </row>
    <row r="250" spans="1:48" s="56" customFormat="1" ht="15" customHeight="1" x14ac:dyDescent="0.2">
      <c r="A250" s="43" t="s">
        <v>264</v>
      </c>
      <c r="B250" s="43"/>
      <c r="C250" s="43" t="s">
        <v>122</v>
      </c>
      <c r="D250" s="43">
        <v>24</v>
      </c>
      <c r="E250" s="43">
        <v>10</v>
      </c>
      <c r="F250" s="43"/>
      <c r="G250" s="43"/>
      <c r="H250" s="43" t="s">
        <v>422</v>
      </c>
      <c r="I250" s="43">
        <v>23</v>
      </c>
      <c r="J250" s="43" t="s">
        <v>505</v>
      </c>
      <c r="K250" s="43">
        <v>8</v>
      </c>
      <c r="L250" s="58">
        <v>98</v>
      </c>
      <c r="M250" s="58">
        <v>100</v>
      </c>
      <c r="N250" s="23">
        <v>574</v>
      </c>
      <c r="O250" s="23">
        <f>SUM(P250:X250)</f>
        <v>133</v>
      </c>
      <c r="P250" s="58">
        <v>17</v>
      </c>
      <c r="Q250" s="58">
        <v>0</v>
      </c>
      <c r="R250" s="58">
        <v>62</v>
      </c>
      <c r="S250" s="58">
        <v>0</v>
      </c>
      <c r="T250" s="58">
        <v>22</v>
      </c>
      <c r="U250" s="58">
        <v>1</v>
      </c>
      <c r="V250" s="58">
        <v>0</v>
      </c>
      <c r="W250" s="58">
        <v>30</v>
      </c>
      <c r="X250" s="58">
        <v>1</v>
      </c>
      <c r="Y250" s="54">
        <f>P250/$O250</f>
        <v>0.12781954887218044</v>
      </c>
      <c r="Z250" s="54">
        <f>Q250/$O250</f>
        <v>0</v>
      </c>
      <c r="AA250" s="54">
        <f>R250/$O250</f>
        <v>0.46616541353383456</v>
      </c>
      <c r="AB250" s="54">
        <f>S250/$O250</f>
        <v>0</v>
      </c>
      <c r="AC250" s="54">
        <f>T250/$O250</f>
        <v>0.16541353383458646</v>
      </c>
      <c r="AD250" s="54">
        <f>U250/$O250</f>
        <v>7.5187969924812026E-3</v>
      </c>
      <c r="AE250" s="54">
        <f>V250/$O250</f>
        <v>0</v>
      </c>
      <c r="AF250" s="54">
        <f>W250/$O250</f>
        <v>0.22556390977443608</v>
      </c>
      <c r="AG250" s="54">
        <f>X250/$O250</f>
        <v>7.5187969924812026E-3</v>
      </c>
      <c r="AH250" s="55">
        <f>(O250/N250)/($O$501/$N$501)</f>
        <v>0.98611018979332909</v>
      </c>
      <c r="AI250" s="54">
        <f>Y250+Z250+AA250</f>
        <v>0.59398496240601495</v>
      </c>
      <c r="AJ250" s="54">
        <f>AB250+AC250+AE250+AG250</f>
        <v>0.17293233082706766</v>
      </c>
      <c r="AK250" s="54">
        <f>AD250</f>
        <v>7.5187969924812026E-3</v>
      </c>
      <c r="AL250" s="54">
        <f>AF250</f>
        <v>0.22556390977443608</v>
      </c>
      <c r="AM250" s="55">
        <f>($AP$6*R250+$AP$7*P250+$AP$8*Q250+$AP$9*S250+$AP$10*T250+$AP$11*U250+$AP$12*V250+$AP$13*W250+$AP$14*X250)/N250</f>
        <v>0.36149825783972128</v>
      </c>
      <c r="AN250" s="54">
        <f>AM250/AM$501</f>
        <v>0.73884083682971069</v>
      </c>
      <c r="AV250" s="44"/>
    </row>
    <row r="251" spans="1:48" s="56" customFormat="1" ht="15" customHeight="1" x14ac:dyDescent="0.2">
      <c r="A251" s="43" t="s">
        <v>48</v>
      </c>
      <c r="B251" s="43"/>
      <c r="C251" s="43" t="s">
        <v>34</v>
      </c>
      <c r="D251" s="43">
        <v>12</v>
      </c>
      <c r="E251" s="43">
        <v>9</v>
      </c>
      <c r="F251" s="43"/>
      <c r="G251" s="43"/>
      <c r="H251" s="43" t="s">
        <v>105</v>
      </c>
      <c r="I251" s="43">
        <v>12</v>
      </c>
      <c r="J251" s="43" t="s">
        <v>110</v>
      </c>
      <c r="K251" s="43">
        <v>5</v>
      </c>
      <c r="L251" s="58">
        <v>135</v>
      </c>
      <c r="M251" s="58">
        <v>172</v>
      </c>
      <c r="N251" s="23">
        <v>757</v>
      </c>
      <c r="O251" s="25">
        <f>SUM(P251:X251)</f>
        <v>141</v>
      </c>
      <c r="P251" s="58">
        <v>12</v>
      </c>
      <c r="Q251" s="58">
        <v>5</v>
      </c>
      <c r="R251" s="58">
        <v>42</v>
      </c>
      <c r="S251" s="58">
        <v>0</v>
      </c>
      <c r="T251" s="58">
        <v>26</v>
      </c>
      <c r="U251" s="58">
        <v>1</v>
      </c>
      <c r="V251" s="58">
        <v>4</v>
      </c>
      <c r="W251" s="58">
        <v>48</v>
      </c>
      <c r="X251" s="58">
        <v>3</v>
      </c>
      <c r="Y251" s="54">
        <f>P251/$O251</f>
        <v>8.5106382978723402E-2</v>
      </c>
      <c r="Z251" s="54">
        <f>Q251/$O251</f>
        <v>3.5460992907801421E-2</v>
      </c>
      <c r="AA251" s="54">
        <f>R251/$O251</f>
        <v>0.2978723404255319</v>
      </c>
      <c r="AB251" s="54">
        <f>S251/$O251</f>
        <v>0</v>
      </c>
      <c r="AC251" s="54">
        <f>T251/$O251</f>
        <v>0.18439716312056736</v>
      </c>
      <c r="AD251" s="54">
        <f>U251/$O251</f>
        <v>7.0921985815602835E-3</v>
      </c>
      <c r="AE251" s="54">
        <f>V251/$O251</f>
        <v>2.8368794326241134E-2</v>
      </c>
      <c r="AF251" s="54">
        <f>W251/$O251</f>
        <v>0.34042553191489361</v>
      </c>
      <c r="AG251" s="54">
        <f>X251/$O251</f>
        <v>2.1276595744680851E-2</v>
      </c>
      <c r="AH251" s="55">
        <f>(O251/N251)/($O$501/$N$501)</f>
        <v>0.79270013310091569</v>
      </c>
      <c r="AI251" s="54">
        <f>Y251+Z251+AA251</f>
        <v>0.41843971631205673</v>
      </c>
      <c r="AJ251" s="54">
        <f>AB251+AC251+AE251+AG251</f>
        <v>0.23404255319148934</v>
      </c>
      <c r="AK251" s="54">
        <f>AD251</f>
        <v>7.0921985815602835E-3</v>
      </c>
      <c r="AL251" s="54">
        <f>AF251</f>
        <v>0.34042553191489361</v>
      </c>
      <c r="AM251" s="55">
        <f>($AP$6*R251+$AP$7*P251+$AP$8*Q251+$AP$9*S251+$AP$10*T251+$AP$11*U251+$AP$12*V251+$AP$13*W251+$AP$14*X251)/N251</f>
        <v>0.28996036988110963</v>
      </c>
      <c r="AN251" s="54">
        <f>AM251/AM$501</f>
        <v>0.59262958447063219</v>
      </c>
      <c r="AV251" s="44"/>
    </row>
    <row r="252" spans="1:48" s="56" customFormat="1" ht="15" customHeight="1" x14ac:dyDescent="0.2">
      <c r="A252" s="43" t="s">
        <v>288</v>
      </c>
      <c r="B252" s="43"/>
      <c r="C252" s="43" t="s">
        <v>110</v>
      </c>
      <c r="D252" s="43">
        <v>29</v>
      </c>
      <c r="E252" s="43">
        <v>7</v>
      </c>
      <c r="F252" s="43"/>
      <c r="G252" s="43"/>
      <c r="H252" s="43" t="s">
        <v>421</v>
      </c>
      <c r="I252" s="43">
        <v>13</v>
      </c>
      <c r="J252" s="43" t="s">
        <v>110</v>
      </c>
      <c r="K252" s="43">
        <v>5</v>
      </c>
      <c r="L252" s="58">
        <v>74</v>
      </c>
      <c r="M252" s="58">
        <v>74</v>
      </c>
      <c r="N252" s="23">
        <v>381</v>
      </c>
      <c r="O252" s="23">
        <f>SUM(P252:X252)</f>
        <v>85</v>
      </c>
      <c r="P252" s="58">
        <v>9</v>
      </c>
      <c r="Q252" s="58">
        <v>5</v>
      </c>
      <c r="R252" s="58">
        <v>40</v>
      </c>
      <c r="S252" s="58">
        <v>0</v>
      </c>
      <c r="T252" s="58">
        <v>21</v>
      </c>
      <c r="U252" s="58">
        <v>3</v>
      </c>
      <c r="V252" s="58">
        <v>4</v>
      </c>
      <c r="W252" s="58">
        <v>3</v>
      </c>
      <c r="X252" s="58">
        <v>0</v>
      </c>
      <c r="Y252" s="54">
        <f>P252/$O252</f>
        <v>0.10588235294117647</v>
      </c>
      <c r="Z252" s="54">
        <f>Q252/$O252</f>
        <v>5.8823529411764705E-2</v>
      </c>
      <c r="AA252" s="54">
        <f>R252/$O252</f>
        <v>0.47058823529411764</v>
      </c>
      <c r="AB252" s="54">
        <f>S252/$O252</f>
        <v>0</v>
      </c>
      <c r="AC252" s="54">
        <f>T252/$O252</f>
        <v>0.24705882352941178</v>
      </c>
      <c r="AD252" s="54">
        <f>U252/$O252</f>
        <v>3.5294117647058823E-2</v>
      </c>
      <c r="AE252" s="54">
        <f>V252/$O252</f>
        <v>4.7058823529411764E-2</v>
      </c>
      <c r="AF252" s="54">
        <f>W252/$O252</f>
        <v>3.5294117647058823E-2</v>
      </c>
      <c r="AG252" s="54">
        <f>X252/$O252</f>
        <v>0</v>
      </c>
      <c r="AH252" s="55">
        <f>(O252/N252)/($O$501/$N$501)</f>
        <v>0.94946650405574029</v>
      </c>
      <c r="AI252" s="54">
        <f>Y252+Z252+AA252</f>
        <v>0.63529411764705879</v>
      </c>
      <c r="AJ252" s="54">
        <f>AB252+AC252+AE252+AG252</f>
        <v>0.29411764705882354</v>
      </c>
      <c r="AK252" s="54">
        <f>AD252</f>
        <v>3.5294117647058823E-2</v>
      </c>
      <c r="AL252" s="54">
        <f>AF252</f>
        <v>3.5294117647058823E-2</v>
      </c>
      <c r="AM252" s="55">
        <f>($AP$6*R252+$AP$7*P252+$AP$8*Q252+$AP$9*S252+$AP$10*T252+$AP$11*U252+$AP$12*V252+$AP$13*W252+$AP$14*X252)/N252</f>
        <v>0.42650918635170604</v>
      </c>
      <c r="AN252" s="54">
        <f>AM252/AM$501</f>
        <v>0.87171209632598112</v>
      </c>
      <c r="AV252" s="44"/>
    </row>
    <row r="253" spans="1:48" s="56" customFormat="1" ht="15" customHeight="1" x14ac:dyDescent="0.2">
      <c r="A253" s="43" t="s">
        <v>359</v>
      </c>
      <c r="B253" s="43"/>
      <c r="C253" s="43" t="s">
        <v>324</v>
      </c>
      <c r="D253" s="43">
        <v>4</v>
      </c>
      <c r="E253" s="43">
        <v>16</v>
      </c>
      <c r="F253" s="43" t="s">
        <v>416</v>
      </c>
      <c r="G253" s="43"/>
      <c r="H253" s="43" t="s">
        <v>330</v>
      </c>
      <c r="I253" s="43">
        <v>17</v>
      </c>
      <c r="J253" s="43" t="s">
        <v>503</v>
      </c>
      <c r="K253" s="43">
        <v>10</v>
      </c>
      <c r="L253" s="58">
        <v>623</v>
      </c>
      <c r="M253" s="58">
        <v>701</v>
      </c>
      <c r="N253" s="23">
        <v>3201</v>
      </c>
      <c r="O253" s="23">
        <f>SUM(P253:X253)</f>
        <v>710</v>
      </c>
      <c r="P253" s="58">
        <v>40</v>
      </c>
      <c r="Q253" s="58">
        <v>17</v>
      </c>
      <c r="R253" s="58">
        <v>103</v>
      </c>
      <c r="S253" s="58">
        <v>0</v>
      </c>
      <c r="T253" s="58">
        <v>169</v>
      </c>
      <c r="U253" s="58">
        <v>32</v>
      </c>
      <c r="V253" s="58">
        <v>208</v>
      </c>
      <c r="W253" s="58">
        <v>124</v>
      </c>
      <c r="X253" s="58">
        <v>17</v>
      </c>
      <c r="Y253" s="54">
        <f>P253/$O253</f>
        <v>5.6338028169014086E-2</v>
      </c>
      <c r="Z253" s="54">
        <f>Q253/$O253</f>
        <v>2.3943661971830985E-2</v>
      </c>
      <c r="AA253" s="54">
        <f>R253/$O253</f>
        <v>0.14507042253521127</v>
      </c>
      <c r="AB253" s="54">
        <f>S253/$O253</f>
        <v>0</v>
      </c>
      <c r="AC253" s="54">
        <f>T253/$O253</f>
        <v>0.2380281690140845</v>
      </c>
      <c r="AD253" s="54">
        <f>U253/$O253</f>
        <v>4.507042253521127E-2</v>
      </c>
      <c r="AE253" s="54">
        <f>V253/$O253</f>
        <v>0.29295774647887324</v>
      </c>
      <c r="AF253" s="54">
        <f>W253/$O253</f>
        <v>0.17464788732394365</v>
      </c>
      <c r="AG253" s="54">
        <f>X253/$O253</f>
        <v>2.3943661971830985E-2</v>
      </c>
      <c r="AH253" s="55">
        <f>(O253/N253)/($O$501/$N$501)</f>
        <v>0.9439703916501031</v>
      </c>
      <c r="AI253" s="54">
        <f>Y253+Z253+AA253</f>
        <v>0.22535211267605634</v>
      </c>
      <c r="AJ253" s="54">
        <f>AB253+AC253+AE253+AG253</f>
        <v>0.55492957746478866</v>
      </c>
      <c r="AK253" s="54">
        <f>AD253</f>
        <v>4.507042253521127E-2</v>
      </c>
      <c r="AL253" s="54">
        <f>AF253</f>
        <v>0.17464788732394365</v>
      </c>
      <c r="AM253" s="55">
        <f>($AP$6*R253+$AP$7*P253+$AP$8*Q253+$AP$9*S253+$AP$10*T253+$AP$11*U253+$AP$12*V253+$AP$13*W253+$AP$14*X253)/N253</f>
        <v>0.43642611683848798</v>
      </c>
      <c r="AN253" s="54">
        <f>AM253/AM$501</f>
        <v>0.89198061231668524</v>
      </c>
      <c r="AV253" s="44"/>
    </row>
    <row r="254" spans="1:48" s="56" customFormat="1" ht="15" customHeight="1" x14ac:dyDescent="0.2">
      <c r="A254" s="43" t="s">
        <v>8</v>
      </c>
      <c r="B254" s="43"/>
      <c r="C254" s="43" t="s">
        <v>110</v>
      </c>
      <c r="D254" s="43">
        <v>29</v>
      </c>
      <c r="E254" s="43">
        <v>8</v>
      </c>
      <c r="F254" s="43"/>
      <c r="G254" s="43" t="s">
        <v>586</v>
      </c>
      <c r="H254" s="43" t="s">
        <v>421</v>
      </c>
      <c r="I254" s="43">
        <v>13</v>
      </c>
      <c r="J254" s="43" t="s">
        <v>110</v>
      </c>
      <c r="K254" s="43">
        <v>5</v>
      </c>
      <c r="L254" s="58">
        <v>207</v>
      </c>
      <c r="M254" s="58">
        <v>225</v>
      </c>
      <c r="N254" s="25">
        <v>1298</v>
      </c>
      <c r="O254" s="25">
        <f>SUM(P254:X254)</f>
        <v>335</v>
      </c>
      <c r="P254" s="58">
        <v>35</v>
      </c>
      <c r="Q254" s="58">
        <v>12</v>
      </c>
      <c r="R254" s="58">
        <v>122</v>
      </c>
      <c r="S254" s="58">
        <v>0</v>
      </c>
      <c r="T254" s="58">
        <v>57</v>
      </c>
      <c r="U254" s="58">
        <v>6</v>
      </c>
      <c r="V254" s="68">
        <v>91</v>
      </c>
      <c r="W254" s="58">
        <v>10</v>
      </c>
      <c r="X254" s="58">
        <v>2</v>
      </c>
      <c r="Y254" s="54">
        <f>P254/$O254</f>
        <v>0.1044776119402985</v>
      </c>
      <c r="Z254" s="54">
        <f>Q254/$O254</f>
        <v>3.5820895522388062E-2</v>
      </c>
      <c r="AA254" s="54">
        <f>R254/$O254</f>
        <v>0.36417910447761193</v>
      </c>
      <c r="AB254" s="54">
        <f>S254/$O254</f>
        <v>0</v>
      </c>
      <c r="AC254" s="54">
        <f>T254/$O254</f>
        <v>0.17014925373134329</v>
      </c>
      <c r="AD254" s="54">
        <f>U254/$O254</f>
        <v>1.7910447761194031E-2</v>
      </c>
      <c r="AE254" s="54">
        <f>V254/$O254</f>
        <v>0.27164179104477609</v>
      </c>
      <c r="AF254" s="54">
        <f>W254/$O254</f>
        <v>2.9850746268656716E-2</v>
      </c>
      <c r="AG254" s="54">
        <f>X254/$O254</f>
        <v>5.9701492537313433E-3</v>
      </c>
      <c r="AH254" s="55">
        <f>(O254/N254)/($O$501/$N$501)</f>
        <v>1.0983880834329232</v>
      </c>
      <c r="AI254" s="54">
        <f>Y254+Z254+AA254</f>
        <v>0.5044776119402985</v>
      </c>
      <c r="AJ254" s="54">
        <f>AB254+AC254+AE254+AG254</f>
        <v>0.44776119402985076</v>
      </c>
      <c r="AK254" s="54">
        <f>AD254</f>
        <v>1.7910447761194031E-2</v>
      </c>
      <c r="AL254" s="54">
        <f>AF254</f>
        <v>2.9850746268656716E-2</v>
      </c>
      <c r="AM254" s="55">
        <f>($AP$6*R254+$AP$7*P254+$AP$8*Q254+$AP$9*S254+$AP$10*T254+$AP$11*U254+$AP$12*V254+$AP$13*W254+$AP$14*X254)/N254</f>
        <v>0.45531587057010786</v>
      </c>
      <c r="AN254" s="54">
        <f>AM254/AM$501</f>
        <v>0.93058804997898548</v>
      </c>
      <c r="AV254" s="44"/>
    </row>
    <row r="255" spans="1:48" s="56" customFormat="1" ht="15" customHeight="1" x14ac:dyDescent="0.2">
      <c r="A255" s="43" t="s">
        <v>377</v>
      </c>
      <c r="B255" s="43"/>
      <c r="C255" s="43" t="s">
        <v>326</v>
      </c>
      <c r="D255" s="43">
        <v>13</v>
      </c>
      <c r="E255" s="43">
        <v>6</v>
      </c>
      <c r="F255" s="43"/>
      <c r="G255" s="43"/>
      <c r="H255" s="43" t="s">
        <v>348</v>
      </c>
      <c r="I255" s="43">
        <v>2</v>
      </c>
      <c r="J255" s="43" t="s">
        <v>503</v>
      </c>
      <c r="K255" s="43">
        <v>10</v>
      </c>
      <c r="L255" s="58">
        <v>67</v>
      </c>
      <c r="M255" s="58">
        <v>72</v>
      </c>
      <c r="N255" s="23">
        <v>369</v>
      </c>
      <c r="O255" s="23">
        <f>SUM(P255:X255)</f>
        <v>91</v>
      </c>
      <c r="P255" s="58">
        <v>10</v>
      </c>
      <c r="Q255" s="58">
        <v>9</v>
      </c>
      <c r="R255" s="58">
        <v>30</v>
      </c>
      <c r="S255" s="58">
        <v>0</v>
      </c>
      <c r="T255" s="58">
        <v>17</v>
      </c>
      <c r="U255" s="58">
        <v>5</v>
      </c>
      <c r="V255" s="58">
        <v>12</v>
      </c>
      <c r="W255" s="58">
        <v>8</v>
      </c>
      <c r="X255" s="58">
        <v>0</v>
      </c>
      <c r="Y255" s="54">
        <f>P255/$O255</f>
        <v>0.10989010989010989</v>
      </c>
      <c r="Z255" s="54">
        <f>Q255/$O255</f>
        <v>9.8901098901098897E-2</v>
      </c>
      <c r="AA255" s="54">
        <f>R255/$O255</f>
        <v>0.32967032967032966</v>
      </c>
      <c r="AB255" s="54">
        <f>S255/$O255</f>
        <v>0</v>
      </c>
      <c r="AC255" s="54">
        <f>T255/$O255</f>
        <v>0.18681318681318682</v>
      </c>
      <c r="AD255" s="54">
        <f>U255/$O255</f>
        <v>5.4945054945054944E-2</v>
      </c>
      <c r="AE255" s="54">
        <f>V255/$O255</f>
        <v>0.13186813186813187</v>
      </c>
      <c r="AF255" s="54">
        <f>W255/$O255</f>
        <v>8.7912087912087919E-2</v>
      </c>
      <c r="AG255" s="54">
        <f>X255/$O255</f>
        <v>0</v>
      </c>
      <c r="AH255" s="55">
        <f>(O255/N255)/($O$501/$N$501)</f>
        <v>1.0495441786104438</v>
      </c>
      <c r="AI255" s="54">
        <f>Y255+Z255+AA255</f>
        <v>0.53846153846153844</v>
      </c>
      <c r="AJ255" s="54">
        <f>AB255+AC255+AE255+AG255</f>
        <v>0.31868131868131866</v>
      </c>
      <c r="AK255" s="54">
        <f>AD255</f>
        <v>5.4945054945054944E-2</v>
      </c>
      <c r="AL255" s="54">
        <f>AF255</f>
        <v>8.7912087912087919E-2</v>
      </c>
      <c r="AM255" s="55">
        <f>($AP$6*R255+$AP$7*P255+$AP$8*Q255+$AP$9*S255+$AP$10*T255+$AP$11*U255+$AP$12*V255+$AP$13*W255+$AP$14*X255)/N255</f>
        <v>0.50542005420054203</v>
      </c>
      <c r="AN255" s="54">
        <f>AM255/AM$501</f>
        <v>1.0329924631659302</v>
      </c>
      <c r="AV255" s="44"/>
    </row>
    <row r="256" spans="1:48" s="56" customFormat="1" ht="15" customHeight="1" x14ac:dyDescent="0.2">
      <c r="A256" s="43" t="s">
        <v>138</v>
      </c>
      <c r="B256" s="43"/>
      <c r="C256" s="43" t="s">
        <v>116</v>
      </c>
      <c r="D256" s="43">
        <v>3</v>
      </c>
      <c r="E256" s="43">
        <v>22</v>
      </c>
      <c r="F256" s="43"/>
      <c r="G256" s="43"/>
      <c r="H256" s="43" t="s">
        <v>3</v>
      </c>
      <c r="I256" s="43">
        <v>14</v>
      </c>
      <c r="J256" s="43" t="s">
        <v>505</v>
      </c>
      <c r="K256" s="43">
        <v>8</v>
      </c>
      <c r="L256" s="58">
        <v>102</v>
      </c>
      <c r="M256" s="58">
        <v>106</v>
      </c>
      <c r="N256" s="23">
        <v>638</v>
      </c>
      <c r="O256" s="22">
        <f>SUM(P256:X256)</f>
        <v>133</v>
      </c>
      <c r="P256" s="58">
        <v>18</v>
      </c>
      <c r="Q256" s="58">
        <v>20</v>
      </c>
      <c r="R256" s="58">
        <v>76</v>
      </c>
      <c r="S256" s="58">
        <v>0</v>
      </c>
      <c r="T256" s="58">
        <v>15</v>
      </c>
      <c r="U256" s="58">
        <v>2</v>
      </c>
      <c r="V256" s="58">
        <v>0</v>
      </c>
      <c r="W256" s="58">
        <v>2</v>
      </c>
      <c r="X256" s="58">
        <v>0</v>
      </c>
      <c r="Y256" s="54">
        <f>P256/$O256</f>
        <v>0.13533834586466165</v>
      </c>
      <c r="Z256" s="54">
        <f>Q256/$O256</f>
        <v>0.15037593984962405</v>
      </c>
      <c r="AA256" s="54">
        <f>R256/$O256</f>
        <v>0.5714285714285714</v>
      </c>
      <c r="AB256" s="54">
        <f>S256/$O256</f>
        <v>0</v>
      </c>
      <c r="AC256" s="54">
        <f>T256/$O256</f>
        <v>0.11278195488721804</v>
      </c>
      <c r="AD256" s="54">
        <f>U256/$O256</f>
        <v>1.5037593984962405E-2</v>
      </c>
      <c r="AE256" s="54">
        <f>V256/$O256</f>
        <v>0</v>
      </c>
      <c r="AF256" s="54">
        <f>W256/$O256</f>
        <v>1.5037593984962405E-2</v>
      </c>
      <c r="AG256" s="54">
        <f>X256/$O256</f>
        <v>0</v>
      </c>
      <c r="AH256" s="55">
        <f>(O256/N256)/($O$501/$N$501)</f>
        <v>0.88719004536265034</v>
      </c>
      <c r="AI256" s="54">
        <f>Y256+Z256+AA256</f>
        <v>0.8571428571428571</v>
      </c>
      <c r="AJ256" s="54">
        <f>AB256+AC256+AE256+AG256</f>
        <v>0.11278195488721804</v>
      </c>
      <c r="AK256" s="54">
        <f>AD256</f>
        <v>1.5037593984962405E-2</v>
      </c>
      <c r="AL256" s="54">
        <f>AF256</f>
        <v>1.5037593984962405E-2</v>
      </c>
      <c r="AM256" s="55">
        <f>($AP$6*R256+$AP$7*P256+$AP$8*Q256+$AP$9*S256+$AP$10*T256+$AP$11*U256+$AP$12*V256+$AP$13*W256+$AP$14*X256)/N256</f>
        <v>0.35344827586206895</v>
      </c>
      <c r="AN256" s="54">
        <f>AM256/AM$501</f>
        <v>0.72238804544870827</v>
      </c>
      <c r="AV256" s="44"/>
    </row>
    <row r="257" spans="1:48" s="56" customFormat="1" ht="15" customHeight="1" x14ac:dyDescent="0.2">
      <c r="A257" s="43" t="s">
        <v>491</v>
      </c>
      <c r="B257" s="43"/>
      <c r="C257" s="43" t="s">
        <v>112</v>
      </c>
      <c r="D257" s="43">
        <v>17</v>
      </c>
      <c r="E257" s="43">
        <v>10</v>
      </c>
      <c r="F257" s="43"/>
      <c r="G257" s="43"/>
      <c r="H257" s="43" t="s">
        <v>72</v>
      </c>
      <c r="I257" s="43">
        <v>11</v>
      </c>
      <c r="J257" s="43" t="s">
        <v>110</v>
      </c>
      <c r="K257" s="43">
        <v>5</v>
      </c>
      <c r="L257" s="58">
        <v>166</v>
      </c>
      <c r="M257" s="58">
        <v>189</v>
      </c>
      <c r="N257" s="23">
        <v>927</v>
      </c>
      <c r="O257" s="23">
        <f>SUM(P257:X257)</f>
        <v>218</v>
      </c>
      <c r="P257" s="58">
        <v>23</v>
      </c>
      <c r="Q257" s="58">
        <v>16</v>
      </c>
      <c r="R257" s="58">
        <v>78</v>
      </c>
      <c r="S257" s="58">
        <v>0</v>
      </c>
      <c r="T257" s="58">
        <v>47</v>
      </c>
      <c r="U257" s="58">
        <v>15</v>
      </c>
      <c r="V257" s="58">
        <v>25</v>
      </c>
      <c r="W257" s="58">
        <v>10</v>
      </c>
      <c r="X257" s="58">
        <v>4</v>
      </c>
      <c r="Y257" s="54">
        <f>P257/$O257</f>
        <v>0.10550458715596331</v>
      </c>
      <c r="Z257" s="54">
        <f>Q257/$O257</f>
        <v>7.3394495412844041E-2</v>
      </c>
      <c r="AA257" s="54">
        <f>R257/$O257</f>
        <v>0.3577981651376147</v>
      </c>
      <c r="AB257" s="54">
        <f>S257/$O257</f>
        <v>0</v>
      </c>
      <c r="AC257" s="54">
        <f>T257/$O257</f>
        <v>0.21559633027522937</v>
      </c>
      <c r="AD257" s="54">
        <f>U257/$O257</f>
        <v>6.8807339449541288E-2</v>
      </c>
      <c r="AE257" s="54">
        <f>V257/$O257</f>
        <v>0.11467889908256881</v>
      </c>
      <c r="AF257" s="54">
        <f>W257/$O257</f>
        <v>4.5871559633027525E-2</v>
      </c>
      <c r="AG257" s="54">
        <f>X257/$O257</f>
        <v>1.834862385321101E-2</v>
      </c>
      <c r="AH257" s="55">
        <f>(O257/N257)/($O$501/$N$501)</f>
        <v>1.0008349374181316</v>
      </c>
      <c r="AI257" s="54">
        <f>Y257+Z257+AA257</f>
        <v>0.53669724770642202</v>
      </c>
      <c r="AJ257" s="54">
        <f>AB257+AC257+AE257+AG257</f>
        <v>0.34862385321100919</v>
      </c>
      <c r="AK257" s="54">
        <f>AD257</f>
        <v>6.8807339449541288E-2</v>
      </c>
      <c r="AL257" s="54">
        <f>AF257</f>
        <v>4.5871559633027525E-2</v>
      </c>
      <c r="AM257" s="55">
        <f>($AP$6*R257+$AP$7*P257+$AP$8*Q257+$AP$9*S257+$AP$10*T257+$AP$11*U257+$AP$12*V257+$AP$13*W257+$AP$14*X257)/N257</f>
        <v>0.50701186623516725</v>
      </c>
      <c r="AN257" s="54">
        <f>AM257/AM$501</f>
        <v>1.0362458557072007</v>
      </c>
      <c r="AV257" s="44"/>
    </row>
    <row r="258" spans="1:48" s="56" customFormat="1" ht="15" customHeight="1" x14ac:dyDescent="0.2">
      <c r="A258" s="43" t="s">
        <v>139</v>
      </c>
      <c r="B258" s="43"/>
      <c r="C258" s="43" t="s">
        <v>116</v>
      </c>
      <c r="D258" s="43">
        <v>3</v>
      </c>
      <c r="E258" s="43">
        <v>23</v>
      </c>
      <c r="F258" s="43"/>
      <c r="G258" s="43"/>
      <c r="H258" s="43" t="s">
        <v>3</v>
      </c>
      <c r="I258" s="43">
        <v>14</v>
      </c>
      <c r="J258" s="43" t="s">
        <v>505</v>
      </c>
      <c r="K258" s="43">
        <v>8</v>
      </c>
      <c r="L258" s="58">
        <v>45</v>
      </c>
      <c r="M258" s="58">
        <v>45</v>
      </c>
      <c r="N258" s="23">
        <v>293</v>
      </c>
      <c r="O258" s="22">
        <f>SUM(P258:X258)</f>
        <v>74</v>
      </c>
      <c r="P258" s="58">
        <v>21</v>
      </c>
      <c r="Q258" s="58">
        <v>1</v>
      </c>
      <c r="R258" s="58">
        <v>32</v>
      </c>
      <c r="S258" s="58">
        <v>0</v>
      </c>
      <c r="T258" s="58">
        <v>14</v>
      </c>
      <c r="U258" s="58">
        <v>1</v>
      </c>
      <c r="V258" s="58">
        <v>0</v>
      </c>
      <c r="W258" s="58">
        <v>5</v>
      </c>
      <c r="X258" s="58">
        <v>0</v>
      </c>
      <c r="Y258" s="54">
        <f>P258/$O258</f>
        <v>0.28378378378378377</v>
      </c>
      <c r="Z258" s="54">
        <f>Q258/$O258</f>
        <v>1.3513513513513514E-2</v>
      </c>
      <c r="AA258" s="54">
        <f>R258/$O258</f>
        <v>0.43243243243243246</v>
      </c>
      <c r="AB258" s="54">
        <f>S258/$O258</f>
        <v>0</v>
      </c>
      <c r="AC258" s="54">
        <f>T258/$O258</f>
        <v>0.1891891891891892</v>
      </c>
      <c r="AD258" s="54">
        <f>U258/$O258</f>
        <v>1.3513513513513514E-2</v>
      </c>
      <c r="AE258" s="54">
        <f>V258/$O258</f>
        <v>0</v>
      </c>
      <c r="AF258" s="54">
        <f>W258/$O258</f>
        <v>6.7567567567567571E-2</v>
      </c>
      <c r="AG258" s="54">
        <f>X258/$O258</f>
        <v>0</v>
      </c>
      <c r="AH258" s="55">
        <f>(O258/N258)/($O$501/$N$501)</f>
        <v>1.0748547928266428</v>
      </c>
      <c r="AI258" s="54">
        <f>Y258+Z258+AA258</f>
        <v>0.72972972972972971</v>
      </c>
      <c r="AJ258" s="54">
        <f>AB258+AC258+AE258+AG258</f>
        <v>0.1891891891891892</v>
      </c>
      <c r="AK258" s="54">
        <f>AD258</f>
        <v>1.3513513513513514E-2</v>
      </c>
      <c r="AL258" s="54">
        <f>AF258</f>
        <v>6.7567567567567571E-2</v>
      </c>
      <c r="AM258" s="55">
        <f>($AP$6*R258+$AP$7*P258+$AP$8*Q258+$AP$9*S258+$AP$10*T258+$AP$11*U258+$AP$12*V258+$AP$13*W258+$AP$14*X258)/N258</f>
        <v>0.4948805460750853</v>
      </c>
      <c r="AN258" s="54">
        <f>AM258/AM$501</f>
        <v>1.0114515045739843</v>
      </c>
      <c r="AV258" s="44"/>
    </row>
    <row r="259" spans="1:48" s="56" customFormat="1" ht="15" customHeight="1" x14ac:dyDescent="0.2">
      <c r="A259" s="43" t="s">
        <v>226</v>
      </c>
      <c r="B259" s="43"/>
      <c r="C259" s="43" t="s">
        <v>120</v>
      </c>
      <c r="D259" s="43">
        <v>19</v>
      </c>
      <c r="E259" s="43">
        <v>8</v>
      </c>
      <c r="F259" s="43"/>
      <c r="G259" s="43"/>
      <c r="H259" s="43" t="s">
        <v>125</v>
      </c>
      <c r="I259" s="43">
        <v>20</v>
      </c>
      <c r="J259" s="43" t="s">
        <v>505</v>
      </c>
      <c r="K259" s="43">
        <v>8</v>
      </c>
      <c r="L259" s="58">
        <v>41</v>
      </c>
      <c r="M259" s="58">
        <v>45</v>
      </c>
      <c r="N259" s="23">
        <v>250</v>
      </c>
      <c r="O259" s="23">
        <f>SUM(P259:X259)</f>
        <v>63</v>
      </c>
      <c r="P259" s="58">
        <v>9</v>
      </c>
      <c r="Q259" s="58">
        <v>4</v>
      </c>
      <c r="R259" s="58">
        <v>26</v>
      </c>
      <c r="S259" s="58">
        <v>0</v>
      </c>
      <c r="T259" s="58">
        <v>6</v>
      </c>
      <c r="U259" s="58">
        <v>2</v>
      </c>
      <c r="V259" s="58">
        <v>11</v>
      </c>
      <c r="W259" s="58">
        <v>3</v>
      </c>
      <c r="X259" s="58">
        <v>2</v>
      </c>
      <c r="Y259" s="54">
        <f>P259/$O259</f>
        <v>0.14285714285714285</v>
      </c>
      <c r="Z259" s="54">
        <f>Q259/$O259</f>
        <v>6.3492063492063489E-2</v>
      </c>
      <c r="AA259" s="54">
        <f>R259/$O259</f>
        <v>0.41269841269841268</v>
      </c>
      <c r="AB259" s="54">
        <f>S259/$O259</f>
        <v>0</v>
      </c>
      <c r="AC259" s="54">
        <f>T259/$O259</f>
        <v>9.5238095238095233E-2</v>
      </c>
      <c r="AD259" s="54">
        <f>U259/$O259</f>
        <v>3.1746031746031744E-2</v>
      </c>
      <c r="AE259" s="54">
        <f>V259/$O259</f>
        <v>0.17460317460317459</v>
      </c>
      <c r="AF259" s="54">
        <f>W259/$O259</f>
        <v>4.7619047619047616E-2</v>
      </c>
      <c r="AG259" s="54">
        <f>X259/$O259</f>
        <v>3.1746031746031744E-2</v>
      </c>
      <c r="AH259" s="55">
        <f>(O259/N259)/($O$501/$N$501)</f>
        <v>1.0724726822047028</v>
      </c>
      <c r="AI259" s="54">
        <f>Y259+Z259+AA259</f>
        <v>0.61904761904761907</v>
      </c>
      <c r="AJ259" s="54">
        <f>AB259+AC259+AE259+AG259</f>
        <v>0.30158730158730157</v>
      </c>
      <c r="AK259" s="54">
        <f>AD259</f>
        <v>3.1746031746031744E-2</v>
      </c>
      <c r="AL259" s="54">
        <f>AF259</f>
        <v>4.7619047619047616E-2</v>
      </c>
      <c r="AM259" s="55">
        <f>($AP$6*R259+$AP$7*P259+$AP$8*Q259+$AP$9*S259+$AP$10*T259+$AP$11*U259+$AP$12*V259+$AP$13*W259+$AP$14*X259)/N259</f>
        <v>0.45800000000000002</v>
      </c>
      <c r="AN259" s="54">
        <f>AM259/AM$501</f>
        <v>0.93607395313656039</v>
      </c>
      <c r="AV259" s="44"/>
    </row>
    <row r="260" spans="1:48" s="56" customFormat="1" ht="15" customHeight="1" x14ac:dyDescent="0.2">
      <c r="A260" s="43" t="s">
        <v>105</v>
      </c>
      <c r="B260" s="43"/>
      <c r="C260" s="43" t="s">
        <v>34</v>
      </c>
      <c r="D260" s="43">
        <v>12</v>
      </c>
      <c r="E260" s="43">
        <v>10</v>
      </c>
      <c r="F260" s="43"/>
      <c r="G260" s="43"/>
      <c r="H260" s="43" t="s">
        <v>105</v>
      </c>
      <c r="I260" s="43">
        <v>12</v>
      </c>
      <c r="J260" s="43" t="s">
        <v>110</v>
      </c>
      <c r="K260" s="43">
        <v>5</v>
      </c>
      <c r="L260" s="58">
        <v>143</v>
      </c>
      <c r="M260" s="58">
        <v>174</v>
      </c>
      <c r="N260" s="23">
        <v>982</v>
      </c>
      <c r="O260" s="23">
        <f>SUM(P260:X260)</f>
        <v>276</v>
      </c>
      <c r="P260" s="58">
        <v>21</v>
      </c>
      <c r="Q260" s="58">
        <v>3</v>
      </c>
      <c r="R260" s="58">
        <v>147</v>
      </c>
      <c r="S260" s="58">
        <v>0</v>
      </c>
      <c r="T260" s="58">
        <v>55</v>
      </c>
      <c r="U260" s="58">
        <v>6</v>
      </c>
      <c r="V260" s="58">
        <v>14</v>
      </c>
      <c r="W260" s="58">
        <v>24</v>
      </c>
      <c r="X260" s="58">
        <v>6</v>
      </c>
      <c r="Y260" s="54">
        <f>P260/$O260</f>
        <v>7.6086956521739135E-2</v>
      </c>
      <c r="Z260" s="54">
        <f>Q260/$O260</f>
        <v>1.0869565217391304E-2</v>
      </c>
      <c r="AA260" s="54">
        <f>R260/$O260</f>
        <v>0.53260869565217395</v>
      </c>
      <c r="AB260" s="54">
        <f>S260/$O260</f>
        <v>0</v>
      </c>
      <c r="AC260" s="54">
        <f>T260/$O260</f>
        <v>0.19927536231884058</v>
      </c>
      <c r="AD260" s="54">
        <f>U260/$O260</f>
        <v>2.1739130434782608E-2</v>
      </c>
      <c r="AE260" s="54">
        <f>V260/$O260</f>
        <v>5.0724637681159424E-2</v>
      </c>
      <c r="AF260" s="54">
        <f>W260/$O260</f>
        <v>8.6956521739130432E-2</v>
      </c>
      <c r="AG260" s="54">
        <f>X260/$O260</f>
        <v>2.1739130434782608E-2</v>
      </c>
      <c r="AH260" s="55">
        <f>(O260/N260)/($O$501/$N$501)</f>
        <v>1.1961435210313338</v>
      </c>
      <c r="AI260" s="54">
        <f>Y260+Z260+AA260</f>
        <v>0.61956521739130443</v>
      </c>
      <c r="AJ260" s="54">
        <f>AB260+AC260+AE260+AG260</f>
        <v>0.27173913043478259</v>
      </c>
      <c r="AK260" s="54">
        <f>AD260</f>
        <v>2.1739130434782608E-2</v>
      </c>
      <c r="AL260" s="54">
        <f>AF260</f>
        <v>8.6956521739130432E-2</v>
      </c>
      <c r="AM260" s="55">
        <f>($AP$6*R260+$AP$7*P260+$AP$8*Q260+$AP$9*S260+$AP$10*T260+$AP$11*U260+$AP$12*V260+$AP$13*W260+$AP$14*X260)/N260</f>
        <v>0.46384928716904278</v>
      </c>
      <c r="AN260" s="54">
        <f>AM260/AM$501</f>
        <v>0.94802889934476309</v>
      </c>
      <c r="AV260" s="44"/>
    </row>
    <row r="261" spans="1:48" s="56" customFormat="1" ht="15" customHeight="1" x14ac:dyDescent="0.2">
      <c r="A261" s="43" t="s">
        <v>168</v>
      </c>
      <c r="B261" s="43"/>
      <c r="C261" s="43" t="s">
        <v>16</v>
      </c>
      <c r="D261" s="43">
        <v>10</v>
      </c>
      <c r="E261" s="43">
        <v>10</v>
      </c>
      <c r="F261" s="43"/>
      <c r="G261" s="43"/>
      <c r="H261" s="43" t="s">
        <v>200</v>
      </c>
      <c r="I261" s="43">
        <v>3</v>
      </c>
      <c r="J261" s="43" t="s">
        <v>504</v>
      </c>
      <c r="K261" s="43">
        <v>7</v>
      </c>
      <c r="L261" s="58">
        <v>22</v>
      </c>
      <c r="M261" s="58">
        <v>22</v>
      </c>
      <c r="N261" s="23">
        <v>110</v>
      </c>
      <c r="O261" s="23">
        <f>SUM(P261:X261)</f>
        <v>27</v>
      </c>
      <c r="P261" s="58">
        <v>5</v>
      </c>
      <c r="Q261" s="58">
        <v>2</v>
      </c>
      <c r="R261" s="58">
        <v>11</v>
      </c>
      <c r="S261" s="58">
        <v>0</v>
      </c>
      <c r="T261" s="58">
        <v>5</v>
      </c>
      <c r="U261" s="58">
        <v>0</v>
      </c>
      <c r="V261" s="58">
        <v>2</v>
      </c>
      <c r="W261" s="58">
        <v>2</v>
      </c>
      <c r="X261" s="58">
        <v>0</v>
      </c>
      <c r="Y261" s="54">
        <f>P261/$O261</f>
        <v>0.18518518518518517</v>
      </c>
      <c r="Z261" s="54">
        <f>Q261/$O261</f>
        <v>7.407407407407407E-2</v>
      </c>
      <c r="AA261" s="54">
        <f>R261/$O261</f>
        <v>0.40740740740740738</v>
      </c>
      <c r="AB261" s="54">
        <f>S261/$O261</f>
        <v>0</v>
      </c>
      <c r="AC261" s="54">
        <f>T261/$O261</f>
        <v>0.18518518518518517</v>
      </c>
      <c r="AD261" s="54">
        <f>U261/$O261</f>
        <v>0</v>
      </c>
      <c r="AE261" s="54">
        <f>V261/$O261</f>
        <v>7.407407407407407E-2</v>
      </c>
      <c r="AF261" s="54">
        <f>W261/$O261</f>
        <v>7.407407407407407E-2</v>
      </c>
      <c r="AG261" s="54">
        <f>X261/$O261</f>
        <v>0</v>
      </c>
      <c r="AH261" s="55">
        <f>(O261/N261)/($O$501/$N$501)</f>
        <v>1.0446162489006845</v>
      </c>
      <c r="AI261" s="54">
        <f>Y261+Z261+AA261</f>
        <v>0.66666666666666663</v>
      </c>
      <c r="AJ261" s="54">
        <f>AB261+AC261+AE261+AG261</f>
        <v>0.25925925925925924</v>
      </c>
      <c r="AK261" s="54">
        <f>AD261</f>
        <v>0</v>
      </c>
      <c r="AL261" s="54">
        <f>AF261</f>
        <v>7.407407407407407E-2</v>
      </c>
      <c r="AM261" s="55">
        <f>($AP$6*R261+$AP$7*P261+$AP$8*Q261+$AP$9*S261+$AP$10*T261+$AP$11*U261+$AP$12*V261+$AP$13*W261+$AP$14*X261)/N261</f>
        <v>0.43181818181818182</v>
      </c>
      <c r="AN261" s="54">
        <f>AM261/AM$501</f>
        <v>0.88256277836416475</v>
      </c>
      <c r="AV261" s="44"/>
    </row>
    <row r="262" spans="1:48" s="56" customFormat="1" ht="15" customHeight="1" x14ac:dyDescent="0.2">
      <c r="A262" s="43" t="s">
        <v>452</v>
      </c>
      <c r="B262" s="43"/>
      <c r="C262" s="43" t="s">
        <v>121</v>
      </c>
      <c r="D262" s="43">
        <v>16</v>
      </c>
      <c r="E262" s="43">
        <v>8</v>
      </c>
      <c r="F262" s="43"/>
      <c r="G262" s="43" t="s">
        <v>586</v>
      </c>
      <c r="H262" s="43" t="s">
        <v>205</v>
      </c>
      <c r="I262" s="43">
        <v>16</v>
      </c>
      <c r="J262" s="43" t="s">
        <v>504</v>
      </c>
      <c r="K262" s="43">
        <v>7</v>
      </c>
      <c r="L262" s="58">
        <v>280</v>
      </c>
      <c r="M262" s="58">
        <v>280</v>
      </c>
      <c r="N262" s="23">
        <v>1336</v>
      </c>
      <c r="O262" s="23">
        <f>SUM(P262:X262)</f>
        <v>309</v>
      </c>
      <c r="P262" s="58">
        <v>27</v>
      </c>
      <c r="Q262" s="58">
        <v>26</v>
      </c>
      <c r="R262" s="58">
        <v>136</v>
      </c>
      <c r="S262" s="58">
        <v>2</v>
      </c>
      <c r="T262" s="58">
        <v>51</v>
      </c>
      <c r="U262" s="58">
        <v>6</v>
      </c>
      <c r="V262" s="58">
        <v>43</v>
      </c>
      <c r="W262" s="58">
        <v>17</v>
      </c>
      <c r="X262" s="58">
        <v>1</v>
      </c>
      <c r="Y262" s="54">
        <f>P262/$O262</f>
        <v>8.7378640776699032E-2</v>
      </c>
      <c r="Z262" s="54">
        <f>Q262/$O262</f>
        <v>8.4142394822006472E-2</v>
      </c>
      <c r="AA262" s="54">
        <f>R262/$O262</f>
        <v>0.44012944983818769</v>
      </c>
      <c r="AB262" s="54">
        <f>S262/$O262</f>
        <v>6.4724919093851136E-3</v>
      </c>
      <c r="AC262" s="54">
        <f>T262/$O262</f>
        <v>0.1650485436893204</v>
      </c>
      <c r="AD262" s="54">
        <f>U262/$O262</f>
        <v>1.9417475728155338E-2</v>
      </c>
      <c r="AE262" s="54">
        <f>V262/$O262</f>
        <v>0.13915857605177995</v>
      </c>
      <c r="AF262" s="54">
        <f>W262/$O262</f>
        <v>5.5016181229773461E-2</v>
      </c>
      <c r="AG262" s="54">
        <f>X262/$O262</f>
        <v>3.2362459546925568E-3</v>
      </c>
      <c r="AH262" s="55">
        <f>(O262/N262)/($O$501/$N$501)</f>
        <v>0.98432319527983669</v>
      </c>
      <c r="AI262" s="54">
        <f>Y262+Z262+AA262</f>
        <v>0.61165048543689315</v>
      </c>
      <c r="AJ262" s="54">
        <f>AB262+AC262+AE262+AG262</f>
        <v>0.31391585760517804</v>
      </c>
      <c r="AK262" s="54">
        <f>AD262</f>
        <v>1.9417475728155338E-2</v>
      </c>
      <c r="AL262" s="54">
        <f>AF262</f>
        <v>5.5016181229773461E-2</v>
      </c>
      <c r="AM262" s="55">
        <f>($AP$6*R262+$AP$7*P262+$AP$8*Q262+$AP$9*S262+$AP$10*T262+$AP$11*U262+$AP$12*V262+$AP$13*W262+$AP$14*X262)/N262</f>
        <v>0.39708083832335328</v>
      </c>
      <c r="AN262" s="54">
        <f>AM262/AM$501</f>
        <v>0.8115655677819229</v>
      </c>
      <c r="AV262" s="44"/>
    </row>
    <row r="263" spans="1:48" s="56" customFormat="1" ht="15" customHeight="1" x14ac:dyDescent="0.2">
      <c r="A263" s="43" t="s">
        <v>360</v>
      </c>
      <c r="B263" s="43"/>
      <c r="C263" s="43" t="s">
        <v>324</v>
      </c>
      <c r="D263" s="43">
        <v>4</v>
      </c>
      <c r="E263" s="43">
        <v>17</v>
      </c>
      <c r="F263" s="43"/>
      <c r="G263" s="43"/>
      <c r="H263" s="43" t="s">
        <v>330</v>
      </c>
      <c r="I263" s="43">
        <v>17</v>
      </c>
      <c r="J263" s="43" t="s">
        <v>503</v>
      </c>
      <c r="K263" s="43">
        <v>10</v>
      </c>
      <c r="L263" s="58">
        <v>62</v>
      </c>
      <c r="M263" s="58">
        <v>71</v>
      </c>
      <c r="N263" s="23">
        <v>340</v>
      </c>
      <c r="O263" s="23">
        <f>SUM(P263:X263)</f>
        <v>103</v>
      </c>
      <c r="P263" s="58">
        <v>11</v>
      </c>
      <c r="Q263" s="58">
        <v>6</v>
      </c>
      <c r="R263" s="58">
        <v>63</v>
      </c>
      <c r="S263" s="58">
        <v>0</v>
      </c>
      <c r="T263" s="58">
        <v>16</v>
      </c>
      <c r="U263" s="58">
        <v>2</v>
      </c>
      <c r="V263" s="58">
        <v>0</v>
      </c>
      <c r="W263" s="58">
        <v>5</v>
      </c>
      <c r="X263" s="58">
        <v>0</v>
      </c>
      <c r="Y263" s="54">
        <f>P263/$O263</f>
        <v>0.10679611650485436</v>
      </c>
      <c r="Z263" s="54">
        <f>Q263/$O263</f>
        <v>5.8252427184466021E-2</v>
      </c>
      <c r="AA263" s="54">
        <f>R263/$O263</f>
        <v>0.61165048543689315</v>
      </c>
      <c r="AB263" s="54">
        <f>S263/$O263</f>
        <v>0</v>
      </c>
      <c r="AC263" s="54">
        <f>T263/$O263</f>
        <v>0.1553398058252427</v>
      </c>
      <c r="AD263" s="54">
        <f>U263/$O263</f>
        <v>1.9417475728155338E-2</v>
      </c>
      <c r="AE263" s="54">
        <f>V263/$O263</f>
        <v>0</v>
      </c>
      <c r="AF263" s="54">
        <f>W263/$O263</f>
        <v>4.8543689320388349E-2</v>
      </c>
      <c r="AG263" s="54">
        <f>X263/$O263</f>
        <v>0</v>
      </c>
      <c r="AH263" s="55">
        <f>(O263/N263)/($O$501/$N$501)</f>
        <v>1.2892703812684918</v>
      </c>
      <c r="AI263" s="54">
        <f>Y263+Z263+AA263</f>
        <v>0.77669902912621347</v>
      </c>
      <c r="AJ263" s="54">
        <f>AB263+AC263+AE263+AG263</f>
        <v>0.1553398058252427</v>
      </c>
      <c r="AK263" s="54">
        <f>AD263</f>
        <v>1.9417475728155338E-2</v>
      </c>
      <c r="AL263" s="54">
        <f>AF263</f>
        <v>4.8543689320388349E-2</v>
      </c>
      <c r="AM263" s="55">
        <f>($AP$6*R263+$AP$7*P263+$AP$8*Q263+$AP$9*S263+$AP$10*T263+$AP$11*U263+$AP$12*V263+$AP$13*W263+$AP$14*X263)/N263</f>
        <v>0.49705882352941178</v>
      </c>
      <c r="AN263" s="54">
        <f>AM263/AM$501</f>
        <v>1.0159035324947259</v>
      </c>
      <c r="AV263" s="44"/>
    </row>
    <row r="264" spans="1:48" s="56" customFormat="1" ht="15" customHeight="1" x14ac:dyDescent="0.2">
      <c r="A264" s="43" t="s">
        <v>26</v>
      </c>
      <c r="B264" s="43"/>
      <c r="C264" s="43" t="s">
        <v>34</v>
      </c>
      <c r="D264" s="43">
        <v>12</v>
      </c>
      <c r="E264" s="43">
        <v>11</v>
      </c>
      <c r="F264" s="43"/>
      <c r="G264" s="43" t="s">
        <v>585</v>
      </c>
      <c r="H264" s="43" t="s">
        <v>105</v>
      </c>
      <c r="I264" s="43">
        <v>12</v>
      </c>
      <c r="J264" s="43" t="s">
        <v>110</v>
      </c>
      <c r="K264" s="43">
        <v>5</v>
      </c>
      <c r="L264" s="58">
        <v>376</v>
      </c>
      <c r="M264" s="58">
        <v>396</v>
      </c>
      <c r="N264" s="23">
        <v>2050</v>
      </c>
      <c r="O264" s="23">
        <f>SUM(P264:X264)</f>
        <v>506</v>
      </c>
      <c r="P264" s="58">
        <v>25</v>
      </c>
      <c r="Q264" s="58">
        <v>17</v>
      </c>
      <c r="R264" s="58">
        <v>152</v>
      </c>
      <c r="S264" s="58">
        <v>0</v>
      </c>
      <c r="T264" s="58">
        <v>171</v>
      </c>
      <c r="U264" s="58">
        <v>29</v>
      </c>
      <c r="V264" s="58">
        <v>59</v>
      </c>
      <c r="W264" s="58">
        <v>33</v>
      </c>
      <c r="X264" s="58">
        <v>20</v>
      </c>
      <c r="Y264" s="54">
        <f>P264/$O264</f>
        <v>4.9407114624505928E-2</v>
      </c>
      <c r="Z264" s="54">
        <f>Q264/$O264</f>
        <v>3.3596837944664032E-2</v>
      </c>
      <c r="AA264" s="54">
        <f>R264/$O264</f>
        <v>0.30039525691699603</v>
      </c>
      <c r="AB264" s="54">
        <f>S264/$O264</f>
        <v>0</v>
      </c>
      <c r="AC264" s="54">
        <f>T264/$O264</f>
        <v>0.33794466403162055</v>
      </c>
      <c r="AD264" s="54">
        <f>U264/$O264</f>
        <v>5.731225296442688E-2</v>
      </c>
      <c r="AE264" s="54">
        <f>V264/$O264</f>
        <v>0.116600790513834</v>
      </c>
      <c r="AF264" s="54">
        <f>W264/$O264</f>
        <v>6.5217391304347824E-2</v>
      </c>
      <c r="AG264" s="54">
        <f>X264/$O264</f>
        <v>3.9525691699604744E-2</v>
      </c>
      <c r="AH264" s="55">
        <f>(O264/N264)/($O$501/$N$501)</f>
        <v>1.05046685481142</v>
      </c>
      <c r="AI264" s="54">
        <f>Y264+Z264+AA264</f>
        <v>0.38339920948616601</v>
      </c>
      <c r="AJ264" s="54">
        <f>AB264+AC264+AE264+AG264</f>
        <v>0.49407114624505927</v>
      </c>
      <c r="AK264" s="54">
        <f>AD264</f>
        <v>5.731225296442688E-2</v>
      </c>
      <c r="AL264" s="54">
        <f>AF264</f>
        <v>6.5217391304347824E-2</v>
      </c>
      <c r="AM264" s="55">
        <f>($AP$6*R264+$AP$7*P264+$AP$8*Q264+$AP$9*S264+$AP$10*T264+$AP$11*U264+$AP$12*V264+$AP$13*W264+$AP$14*X264)/N264</f>
        <v>0.5229268292682927</v>
      </c>
      <c r="AN264" s="54">
        <f>AM264/AM$501</f>
        <v>1.0687733281099081</v>
      </c>
      <c r="AV264" s="44"/>
    </row>
    <row r="265" spans="1:48" s="56" customFormat="1" ht="15" customHeight="1" x14ac:dyDescent="0.2">
      <c r="A265" s="43" t="s">
        <v>338</v>
      </c>
      <c r="B265" s="43">
        <v>2</v>
      </c>
      <c r="C265" s="43" t="s">
        <v>322</v>
      </c>
      <c r="D265" s="43">
        <v>1</v>
      </c>
      <c r="E265" s="43">
        <v>6</v>
      </c>
      <c r="F265" s="43"/>
      <c r="G265" s="43"/>
      <c r="H265" s="43" t="s">
        <v>335</v>
      </c>
      <c r="I265" s="43">
        <v>10</v>
      </c>
      <c r="J265" s="43" t="s">
        <v>501</v>
      </c>
      <c r="K265" s="43">
        <v>6</v>
      </c>
      <c r="L265" s="58">
        <v>106</v>
      </c>
      <c r="M265" s="58">
        <v>116</v>
      </c>
      <c r="N265" s="23">
        <v>540</v>
      </c>
      <c r="O265" s="22">
        <f>SUM(P265:X265)</f>
        <v>145</v>
      </c>
      <c r="P265" s="58">
        <v>15</v>
      </c>
      <c r="Q265" s="58">
        <v>2</v>
      </c>
      <c r="R265" s="58">
        <v>73</v>
      </c>
      <c r="S265" s="58">
        <v>0</v>
      </c>
      <c r="T265" s="58">
        <v>37</v>
      </c>
      <c r="U265" s="58">
        <v>2</v>
      </c>
      <c r="V265" s="58">
        <v>6</v>
      </c>
      <c r="W265" s="58">
        <v>5</v>
      </c>
      <c r="X265" s="58">
        <v>5</v>
      </c>
      <c r="Y265" s="54">
        <f>P265/$O265</f>
        <v>0.10344827586206896</v>
      </c>
      <c r="Z265" s="54">
        <f>Q265/$O265</f>
        <v>1.3793103448275862E-2</v>
      </c>
      <c r="AA265" s="54">
        <f>R265/$O265</f>
        <v>0.50344827586206897</v>
      </c>
      <c r="AB265" s="54">
        <f>S265/$O265</f>
        <v>0</v>
      </c>
      <c r="AC265" s="54">
        <f>T265/$O265</f>
        <v>0.25517241379310346</v>
      </c>
      <c r="AD265" s="54">
        <f>U265/$O265</f>
        <v>1.3793103448275862E-2</v>
      </c>
      <c r="AE265" s="54">
        <f>V265/$O265</f>
        <v>4.1379310344827586E-2</v>
      </c>
      <c r="AF265" s="54">
        <f>W265/$O265</f>
        <v>3.4482758620689655E-2</v>
      </c>
      <c r="AG265" s="54">
        <f>X265/$O265</f>
        <v>3.4482758620689655E-2</v>
      </c>
      <c r="AH265" s="55">
        <f>(O265/N265)/($O$501/$N$501)</f>
        <v>1.142772919750749</v>
      </c>
      <c r="AI265" s="54">
        <f>Y265+Z265+AA265</f>
        <v>0.62068965517241381</v>
      </c>
      <c r="AJ265" s="54">
        <f>AB265+AC265+AE265+AG265</f>
        <v>0.33103448275862074</v>
      </c>
      <c r="AK265" s="54">
        <f>AD265</f>
        <v>1.3793103448275862E-2</v>
      </c>
      <c r="AL265" s="54">
        <f>AF265</f>
        <v>3.4482758620689655E-2</v>
      </c>
      <c r="AM265" s="55">
        <f>($AP$6*R265+$AP$7*P265+$AP$8*Q265+$AP$9*S265+$AP$10*T265+$AP$11*U265+$AP$12*V265+$AP$13*W265+$AP$14*X265)/N265</f>
        <v>0.46666666666666667</v>
      </c>
      <c r="AN265" s="54">
        <f>AM265/AM$501</f>
        <v>0.95378714293390432</v>
      </c>
      <c r="AV265" s="44"/>
    </row>
    <row r="266" spans="1:48" s="56" customFormat="1" ht="15" customHeight="1" x14ac:dyDescent="0.2">
      <c r="A266" s="43" t="s">
        <v>429</v>
      </c>
      <c r="B266" s="43"/>
      <c r="C266" s="43" t="s">
        <v>118</v>
      </c>
      <c r="D266" s="43">
        <v>31</v>
      </c>
      <c r="E266" s="43">
        <v>6</v>
      </c>
      <c r="F266" s="43"/>
      <c r="G266" s="43"/>
      <c r="H266" s="43" t="s">
        <v>331</v>
      </c>
      <c r="I266" s="43">
        <v>18</v>
      </c>
      <c r="J266" s="43" t="s">
        <v>503</v>
      </c>
      <c r="K266" s="43">
        <v>10</v>
      </c>
      <c r="L266" s="58">
        <v>124</v>
      </c>
      <c r="M266" s="58">
        <v>133</v>
      </c>
      <c r="N266" s="23">
        <v>699</v>
      </c>
      <c r="O266" s="23">
        <f>SUM(P266:X266)</f>
        <v>172</v>
      </c>
      <c r="P266" s="58">
        <v>26</v>
      </c>
      <c r="Q266" s="58">
        <v>15</v>
      </c>
      <c r="R266" s="58">
        <v>92</v>
      </c>
      <c r="S266" s="58">
        <v>0</v>
      </c>
      <c r="T266" s="58">
        <v>26</v>
      </c>
      <c r="U266" s="58">
        <v>2</v>
      </c>
      <c r="V266" s="58">
        <v>2</v>
      </c>
      <c r="W266" s="58">
        <v>9</v>
      </c>
      <c r="X266" s="58">
        <v>0</v>
      </c>
      <c r="Y266" s="54">
        <f>P266/$O266</f>
        <v>0.15116279069767441</v>
      </c>
      <c r="Z266" s="54">
        <f>Q266/$O266</f>
        <v>8.7209302325581398E-2</v>
      </c>
      <c r="AA266" s="54">
        <f>R266/$O266</f>
        <v>0.53488372093023251</v>
      </c>
      <c r="AB266" s="54">
        <f>S266/$O266</f>
        <v>0</v>
      </c>
      <c r="AC266" s="54">
        <f>T266/$O266</f>
        <v>0.15116279069767441</v>
      </c>
      <c r="AD266" s="54">
        <f>U266/$O266</f>
        <v>1.1627906976744186E-2</v>
      </c>
      <c r="AE266" s="54">
        <f>V266/$O266</f>
        <v>1.1627906976744186E-2</v>
      </c>
      <c r="AF266" s="54">
        <f>W266/$O266</f>
        <v>5.232558139534884E-2</v>
      </c>
      <c r="AG266" s="54">
        <f>X266/$O266</f>
        <v>0</v>
      </c>
      <c r="AH266" s="55">
        <f>(O266/N266)/($O$501/$N$501)</f>
        <v>1.0472176881895274</v>
      </c>
      <c r="AI266" s="54">
        <f>Y266+Z266+AA266</f>
        <v>0.7732558139534883</v>
      </c>
      <c r="AJ266" s="54">
        <f>AB266+AC266+AE266+AG266</f>
        <v>0.16279069767441859</v>
      </c>
      <c r="AK266" s="54">
        <f>AD266</f>
        <v>1.1627906976744186E-2</v>
      </c>
      <c r="AL266" s="54">
        <f>AF266</f>
        <v>5.232558139534884E-2</v>
      </c>
      <c r="AM266" s="55">
        <f>($AP$6*R266+$AP$7*P266+$AP$8*Q266+$AP$9*S266+$AP$10*T266+$AP$11*U266+$AP$12*V266+$AP$13*W266+$AP$14*X266)/N266</f>
        <v>0.41917024320457796</v>
      </c>
      <c r="AN266" s="54">
        <f>AM266/AM$501</f>
        <v>0.85671254714786627</v>
      </c>
      <c r="AV266" s="44"/>
    </row>
    <row r="267" spans="1:48" s="56" customFormat="1" ht="15" customHeight="1" x14ac:dyDescent="0.2">
      <c r="A267" s="43" t="s">
        <v>278</v>
      </c>
      <c r="B267" s="43"/>
      <c r="C267" s="43" t="s">
        <v>109</v>
      </c>
      <c r="D267" s="43">
        <v>26</v>
      </c>
      <c r="E267" s="43">
        <v>12</v>
      </c>
      <c r="F267" s="43" t="s">
        <v>447</v>
      </c>
      <c r="G267" s="43"/>
      <c r="H267" s="43" t="s">
        <v>286</v>
      </c>
      <c r="I267" s="43">
        <v>25</v>
      </c>
      <c r="J267" s="43" t="s">
        <v>507</v>
      </c>
      <c r="K267" s="43">
        <v>4</v>
      </c>
      <c r="L267" s="58">
        <v>239</v>
      </c>
      <c r="M267" s="58">
        <v>309</v>
      </c>
      <c r="N267" s="23">
        <v>1586</v>
      </c>
      <c r="O267" s="23">
        <f>SUM(P267:X267)</f>
        <v>363</v>
      </c>
      <c r="P267" s="58">
        <v>0</v>
      </c>
      <c r="Q267" s="58">
        <v>1</v>
      </c>
      <c r="R267" s="58">
        <v>21</v>
      </c>
      <c r="S267" s="58">
        <v>1</v>
      </c>
      <c r="T267" s="58">
        <v>212</v>
      </c>
      <c r="U267" s="58">
        <v>40</v>
      </c>
      <c r="V267" s="58">
        <v>45</v>
      </c>
      <c r="W267" s="58">
        <v>36</v>
      </c>
      <c r="X267" s="58">
        <v>7</v>
      </c>
      <c r="Y267" s="54">
        <f>P267/$O267</f>
        <v>0</v>
      </c>
      <c r="Z267" s="54">
        <f>Q267/$O267</f>
        <v>2.7548209366391185E-3</v>
      </c>
      <c r="AA267" s="54">
        <f>R267/$O267</f>
        <v>5.7851239669421489E-2</v>
      </c>
      <c r="AB267" s="54">
        <f>S267/$O267</f>
        <v>2.7548209366391185E-3</v>
      </c>
      <c r="AC267" s="54">
        <f>T267/$O267</f>
        <v>0.58402203856749313</v>
      </c>
      <c r="AD267" s="54">
        <f>U267/$O267</f>
        <v>0.11019283746556474</v>
      </c>
      <c r="AE267" s="54">
        <f>V267/$O267</f>
        <v>0.12396694214876033</v>
      </c>
      <c r="AF267" s="54">
        <f>W267/$O267</f>
        <v>9.9173553719008267E-2</v>
      </c>
      <c r="AG267" s="54">
        <f>X267/$O267</f>
        <v>1.928374655647383E-2</v>
      </c>
      <c r="AH267" s="55">
        <f>(O267/N267)/($O$501/$N$501)</f>
        <v>0.97406769461034814</v>
      </c>
      <c r="AI267" s="54">
        <f>Y267+Z267+AA267</f>
        <v>6.0606060606060608E-2</v>
      </c>
      <c r="AJ267" s="54">
        <f>AB267+AC267+AE267+AG267</f>
        <v>0.73002754820936644</v>
      </c>
      <c r="AK267" s="54">
        <f>AD267</f>
        <v>0.11019283746556474</v>
      </c>
      <c r="AL267" s="54">
        <f>AF267</f>
        <v>9.9173553719008267E-2</v>
      </c>
      <c r="AM267" s="55">
        <f>($AP$6*R267+$AP$7*P267+$AP$8*Q267+$AP$9*S267+$AP$10*T267+$AP$11*U267+$AP$12*V267+$AP$13*W267+$AP$14*X267)/N267</f>
        <v>0.62326607818411095</v>
      </c>
      <c r="AN267" s="54">
        <f>AM267/AM$501</f>
        <v>1.2738496542832343</v>
      </c>
      <c r="AV267" s="44"/>
    </row>
    <row r="268" spans="1:48" s="56" customFormat="1" ht="15" customHeight="1" x14ac:dyDescent="0.2">
      <c r="A268" s="43" t="s">
        <v>32</v>
      </c>
      <c r="B268" s="43"/>
      <c r="C268" s="43" t="s">
        <v>112</v>
      </c>
      <c r="D268" s="43">
        <v>17</v>
      </c>
      <c r="E268" s="43">
        <v>12</v>
      </c>
      <c r="F268" s="43"/>
      <c r="G268" s="43"/>
      <c r="H268" s="43" t="s">
        <v>72</v>
      </c>
      <c r="I268" s="43">
        <v>11</v>
      </c>
      <c r="J268" s="43" t="s">
        <v>110</v>
      </c>
      <c r="K268" s="43">
        <v>5</v>
      </c>
      <c r="L268" s="58">
        <v>140</v>
      </c>
      <c r="M268" s="58">
        <v>167</v>
      </c>
      <c r="N268" s="23">
        <v>771</v>
      </c>
      <c r="O268" s="23">
        <f>SUM(P268:X268)</f>
        <v>182</v>
      </c>
      <c r="P268" s="58">
        <v>21</v>
      </c>
      <c r="Q268" s="58">
        <v>6</v>
      </c>
      <c r="R268" s="58">
        <v>64</v>
      </c>
      <c r="S268" s="58">
        <v>0</v>
      </c>
      <c r="T268" s="58">
        <v>58</v>
      </c>
      <c r="U268" s="58">
        <v>2</v>
      </c>
      <c r="V268" s="58">
        <v>2</v>
      </c>
      <c r="W268" s="58">
        <v>29</v>
      </c>
      <c r="X268" s="58">
        <v>0</v>
      </c>
      <c r="Y268" s="54">
        <f>P268/$O268</f>
        <v>0.11538461538461539</v>
      </c>
      <c r="Z268" s="54">
        <f>Q268/$O268</f>
        <v>3.2967032967032968E-2</v>
      </c>
      <c r="AA268" s="54">
        <f>R268/$O268</f>
        <v>0.35164835164835168</v>
      </c>
      <c r="AB268" s="54">
        <f>S268/$O268</f>
        <v>0</v>
      </c>
      <c r="AC268" s="54">
        <f>T268/$O268</f>
        <v>0.31868131868131866</v>
      </c>
      <c r="AD268" s="54">
        <f>U268/$O268</f>
        <v>1.098901098901099E-2</v>
      </c>
      <c r="AE268" s="54">
        <f>V268/$O268</f>
        <v>1.098901098901099E-2</v>
      </c>
      <c r="AF268" s="54">
        <f>W268/$O268</f>
        <v>0.15934065934065933</v>
      </c>
      <c r="AG268" s="54">
        <f>X268/$O268</f>
        <v>0</v>
      </c>
      <c r="AH268" s="55">
        <f>(O268/N268)/($O$501/$N$501)</f>
        <v>1.0046220542341213</v>
      </c>
      <c r="AI268" s="54">
        <f>Y268+Z268+AA268</f>
        <v>0.5</v>
      </c>
      <c r="AJ268" s="54">
        <f>AB268+AC268+AE268+AG268</f>
        <v>0.32967032967032966</v>
      </c>
      <c r="AK268" s="54">
        <f>AD268</f>
        <v>1.098901098901099E-2</v>
      </c>
      <c r="AL268" s="54">
        <f>AF268</f>
        <v>0.15934065934065933</v>
      </c>
      <c r="AM268" s="55">
        <f>($AP$6*R268+$AP$7*P268+$AP$8*Q268+$AP$9*S268+$AP$10*T268+$AP$11*U268+$AP$12*V268+$AP$13*W268+$AP$14*X268)/N268</f>
        <v>0.43060959792477305</v>
      </c>
      <c r="AN268" s="54">
        <f>AM268/AM$501</f>
        <v>0.88009263883839983</v>
      </c>
      <c r="AV268" s="44"/>
    </row>
    <row r="269" spans="1:48" s="56" customFormat="1" ht="15" customHeight="1" x14ac:dyDescent="0.2">
      <c r="A269" s="43" t="s">
        <v>54</v>
      </c>
      <c r="B269" s="43"/>
      <c r="C269" s="43" t="s">
        <v>110</v>
      </c>
      <c r="D269" s="43">
        <v>29</v>
      </c>
      <c r="E269" s="43">
        <v>9</v>
      </c>
      <c r="F269" s="43"/>
      <c r="G269" s="43" t="s">
        <v>586</v>
      </c>
      <c r="H269" s="43" t="s">
        <v>421</v>
      </c>
      <c r="I269" s="43">
        <v>13</v>
      </c>
      <c r="J269" s="43" t="s">
        <v>110</v>
      </c>
      <c r="K269" s="43">
        <v>5</v>
      </c>
      <c r="L269" s="58">
        <v>261</v>
      </c>
      <c r="M269" s="58">
        <v>261</v>
      </c>
      <c r="N269" s="25">
        <v>1288</v>
      </c>
      <c r="O269" s="23">
        <f>SUM(P269:X269)</f>
        <v>319</v>
      </c>
      <c r="P269" s="58">
        <v>19</v>
      </c>
      <c r="Q269" s="58">
        <v>12</v>
      </c>
      <c r="R269" s="58">
        <v>108</v>
      </c>
      <c r="S269" s="58">
        <v>0</v>
      </c>
      <c r="T269" s="58">
        <v>57</v>
      </c>
      <c r="U269" s="58">
        <v>6</v>
      </c>
      <c r="V269" s="58">
        <v>97</v>
      </c>
      <c r="W269" s="58">
        <v>17</v>
      </c>
      <c r="X269" s="58">
        <v>3</v>
      </c>
      <c r="Y269" s="54">
        <f>P269/$O269</f>
        <v>5.9561128526645767E-2</v>
      </c>
      <c r="Z269" s="54">
        <f>Q269/$O269</f>
        <v>3.7617554858934171E-2</v>
      </c>
      <c r="AA269" s="54">
        <f>R269/$O269</f>
        <v>0.33855799373040751</v>
      </c>
      <c r="AB269" s="54">
        <f>S269/$O269</f>
        <v>0</v>
      </c>
      <c r="AC269" s="54">
        <f>T269/$O269</f>
        <v>0.17868338557993729</v>
      </c>
      <c r="AD269" s="54">
        <f>U269/$O269</f>
        <v>1.8808777429467086E-2</v>
      </c>
      <c r="AE269" s="54">
        <f>V269/$O269</f>
        <v>0.30407523510971785</v>
      </c>
      <c r="AF269" s="54">
        <f>W269/$O269</f>
        <v>5.329153605015674E-2</v>
      </c>
      <c r="AG269" s="54">
        <f>X269/$O269</f>
        <v>9.4043887147335428E-3</v>
      </c>
      <c r="AH269" s="55">
        <f>(O269/N269)/($O$501/$N$501)</f>
        <v>1.0540483141800385</v>
      </c>
      <c r="AI269" s="54">
        <f>Y269+Z269+AA269</f>
        <v>0.43573667711598746</v>
      </c>
      <c r="AJ269" s="54">
        <f>AB269+AC269+AE269+AG269</f>
        <v>0.49216300940438867</v>
      </c>
      <c r="AK269" s="54">
        <f>AD269</f>
        <v>1.8808777429467086E-2</v>
      </c>
      <c r="AL269" s="54">
        <f>AF269</f>
        <v>5.329153605015674E-2</v>
      </c>
      <c r="AM269" s="55">
        <f>($AP$6*R269+$AP$7*P269+$AP$8*Q269+$AP$9*S269+$AP$10*T269+$AP$11*U269+$AP$12*V269+$AP$13*W269+$AP$14*X269)/N269</f>
        <v>0.42430124223602483</v>
      </c>
      <c r="AN269" s="54">
        <f>AM269/AM$501</f>
        <v>0.86719943480486694</v>
      </c>
      <c r="AV269" s="44"/>
    </row>
    <row r="270" spans="1:48" s="56" customFormat="1" ht="15" customHeight="1" x14ac:dyDescent="0.2">
      <c r="A270" s="43" t="s">
        <v>187</v>
      </c>
      <c r="B270" s="43"/>
      <c r="C270" s="43" t="s">
        <v>80</v>
      </c>
      <c r="D270" s="43">
        <v>11</v>
      </c>
      <c r="E270" s="43">
        <v>7</v>
      </c>
      <c r="F270" s="43"/>
      <c r="G270" s="43"/>
      <c r="H270" s="43" t="s">
        <v>329</v>
      </c>
      <c r="I270" s="43">
        <v>15</v>
      </c>
      <c r="J270" s="43" t="s">
        <v>507</v>
      </c>
      <c r="K270" s="43">
        <v>4</v>
      </c>
      <c r="L270" s="58">
        <v>86</v>
      </c>
      <c r="M270" s="58">
        <v>91</v>
      </c>
      <c r="N270" s="23">
        <v>504</v>
      </c>
      <c r="O270" s="23">
        <f>SUM(P270:X270)</f>
        <v>125</v>
      </c>
      <c r="P270" s="58">
        <v>16</v>
      </c>
      <c r="Q270" s="58">
        <v>1</v>
      </c>
      <c r="R270" s="58">
        <v>63</v>
      </c>
      <c r="S270" s="58">
        <v>0</v>
      </c>
      <c r="T270" s="58">
        <v>21</v>
      </c>
      <c r="U270" s="58">
        <v>0</v>
      </c>
      <c r="V270" s="58">
        <v>17</v>
      </c>
      <c r="W270" s="58">
        <v>7</v>
      </c>
      <c r="X270" s="58">
        <v>0</v>
      </c>
      <c r="Y270" s="54">
        <f>P270/$O270</f>
        <v>0.128</v>
      </c>
      <c r="Z270" s="54">
        <f>Q270/$O270</f>
        <v>8.0000000000000002E-3</v>
      </c>
      <c r="AA270" s="54">
        <f>R270/$O270</f>
        <v>0.504</v>
      </c>
      <c r="AB270" s="54">
        <f>S270/$O270</f>
        <v>0</v>
      </c>
      <c r="AC270" s="54">
        <f>T270/$O270</f>
        <v>0.16800000000000001</v>
      </c>
      <c r="AD270" s="54">
        <f>U270/$O270</f>
        <v>0</v>
      </c>
      <c r="AE270" s="54">
        <f>V270/$O270</f>
        <v>0.13600000000000001</v>
      </c>
      <c r="AF270" s="54">
        <f>W270/$O270</f>
        <v>5.6000000000000001E-2</v>
      </c>
      <c r="AG270" s="54">
        <f>X270/$O270</f>
        <v>0</v>
      </c>
      <c r="AH270" s="55">
        <f>(O270/N270)/($O$501/$N$501)</f>
        <v>1.0555168593756916</v>
      </c>
      <c r="AI270" s="54">
        <f>Y270+Z270+AA270</f>
        <v>0.64</v>
      </c>
      <c r="AJ270" s="54">
        <f>AB270+AC270+AE270+AG270</f>
        <v>0.30400000000000005</v>
      </c>
      <c r="AK270" s="54">
        <f>AD270</f>
        <v>0</v>
      </c>
      <c r="AL270" s="54">
        <f>AF270</f>
        <v>5.6000000000000001E-2</v>
      </c>
      <c r="AM270" s="55">
        <f>($AP$6*R270+$AP$7*P270+$AP$8*Q270+$AP$9*S270+$AP$10*T270+$AP$11*U270+$AP$12*V270+$AP$13*W270+$AP$14*X270)/N270</f>
        <v>0.39285714285714285</v>
      </c>
      <c r="AN270" s="54">
        <f>AM270/AM$501</f>
        <v>0.80293305400048065</v>
      </c>
      <c r="AV270" s="44"/>
    </row>
    <row r="271" spans="1:48" s="56" customFormat="1" ht="15" customHeight="1" x14ac:dyDescent="0.2">
      <c r="A271" s="43" t="s">
        <v>446</v>
      </c>
      <c r="B271" s="43"/>
      <c r="C271" s="43" t="s">
        <v>112</v>
      </c>
      <c r="D271" s="43">
        <v>17</v>
      </c>
      <c r="E271" s="43">
        <v>13</v>
      </c>
      <c r="F271" s="43"/>
      <c r="G271" s="43"/>
      <c r="H271" s="43" t="s">
        <v>72</v>
      </c>
      <c r="I271" s="43">
        <v>11</v>
      </c>
      <c r="J271" s="43" t="s">
        <v>507</v>
      </c>
      <c r="K271" s="43">
        <v>4</v>
      </c>
      <c r="L271" s="58">
        <v>58</v>
      </c>
      <c r="M271" s="58">
        <v>65</v>
      </c>
      <c r="N271" s="23">
        <v>275</v>
      </c>
      <c r="O271" s="23">
        <f>SUM(P271:X271)</f>
        <v>49</v>
      </c>
      <c r="P271" s="58">
        <v>1</v>
      </c>
      <c r="Q271" s="58">
        <v>0</v>
      </c>
      <c r="R271" s="58">
        <v>8</v>
      </c>
      <c r="S271" s="58">
        <v>0</v>
      </c>
      <c r="T271" s="58">
        <v>14</v>
      </c>
      <c r="U271" s="58">
        <v>0</v>
      </c>
      <c r="V271" s="58">
        <v>14</v>
      </c>
      <c r="W271" s="58">
        <v>12</v>
      </c>
      <c r="X271" s="58">
        <v>0</v>
      </c>
      <c r="Y271" s="54">
        <f>P271/$O271</f>
        <v>2.0408163265306121E-2</v>
      </c>
      <c r="Z271" s="54">
        <f>Q271/$O271</f>
        <v>0</v>
      </c>
      <c r="AA271" s="54">
        <f>R271/$O271</f>
        <v>0.16326530612244897</v>
      </c>
      <c r="AB271" s="54">
        <f>S271/$O271</f>
        <v>0</v>
      </c>
      <c r="AC271" s="54">
        <f>T271/$O271</f>
        <v>0.2857142857142857</v>
      </c>
      <c r="AD271" s="54">
        <f>U271/$O271</f>
        <v>0</v>
      </c>
      <c r="AE271" s="54">
        <f>V271/$O271</f>
        <v>0.2857142857142857</v>
      </c>
      <c r="AF271" s="54">
        <f>W271/$O271</f>
        <v>0.24489795918367346</v>
      </c>
      <c r="AG271" s="54">
        <f>X271/$O271</f>
        <v>0</v>
      </c>
      <c r="AH271" s="55">
        <f>(O271/N271)/($O$501/$N$501)</f>
        <v>0.75831401772049689</v>
      </c>
      <c r="AI271" s="54">
        <f>Y271+Z271+AA271</f>
        <v>0.18367346938775508</v>
      </c>
      <c r="AJ271" s="54">
        <f>AB271+AC271+AE271+AG271</f>
        <v>0.5714285714285714</v>
      </c>
      <c r="AK271" s="54">
        <f>AD271</f>
        <v>0</v>
      </c>
      <c r="AL271" s="54">
        <f>AF271</f>
        <v>0.24489795918367346</v>
      </c>
      <c r="AM271" s="55">
        <f>($AP$6*R271+$AP$7*P271+$AP$8*Q271+$AP$9*S271+$AP$10*T271+$AP$11*U271+$AP$12*V271+$AP$13*W271+$AP$14*X271)/N271</f>
        <v>0.28727272727272729</v>
      </c>
      <c r="AN271" s="54">
        <f>AM271/AM$501</f>
        <v>0.587136500974897</v>
      </c>
      <c r="AV271" s="44"/>
    </row>
    <row r="272" spans="1:48" s="56" customFormat="1" ht="15" customHeight="1" x14ac:dyDescent="0.2">
      <c r="A272" s="43" t="s">
        <v>406</v>
      </c>
      <c r="B272" s="43"/>
      <c r="C272" s="43" t="s">
        <v>331</v>
      </c>
      <c r="D272" s="43">
        <v>20</v>
      </c>
      <c r="E272" s="43">
        <v>6</v>
      </c>
      <c r="F272" s="43"/>
      <c r="G272" s="43"/>
      <c r="H272" s="43" t="s">
        <v>331</v>
      </c>
      <c r="I272" s="43">
        <v>18</v>
      </c>
      <c r="J272" s="43" t="s">
        <v>503</v>
      </c>
      <c r="K272" s="43">
        <v>10</v>
      </c>
      <c r="L272" s="58">
        <v>91</v>
      </c>
      <c r="M272" s="58">
        <v>104</v>
      </c>
      <c r="N272" s="23">
        <v>521</v>
      </c>
      <c r="O272" s="23">
        <f>SUM(P272:X272)</f>
        <v>141</v>
      </c>
      <c r="P272" s="58">
        <v>29</v>
      </c>
      <c r="Q272" s="58">
        <v>8</v>
      </c>
      <c r="R272" s="58">
        <v>81</v>
      </c>
      <c r="S272" s="58">
        <v>0</v>
      </c>
      <c r="T272" s="58">
        <v>20</v>
      </c>
      <c r="U272" s="58">
        <v>3</v>
      </c>
      <c r="V272" s="58">
        <v>0</v>
      </c>
      <c r="W272" s="58">
        <v>0</v>
      </c>
      <c r="X272" s="58">
        <v>0</v>
      </c>
      <c r="Y272" s="54">
        <f>P272/$O272</f>
        <v>0.20567375886524822</v>
      </c>
      <c r="Z272" s="54">
        <f>Q272/$O272</f>
        <v>5.6737588652482268E-2</v>
      </c>
      <c r="AA272" s="54">
        <f>R272/$O272</f>
        <v>0.57446808510638303</v>
      </c>
      <c r="AB272" s="54">
        <f>S272/$O272</f>
        <v>0</v>
      </c>
      <c r="AC272" s="54">
        <f>T272/$O272</f>
        <v>0.14184397163120568</v>
      </c>
      <c r="AD272" s="54">
        <f>U272/$O272</f>
        <v>2.1276595744680851E-2</v>
      </c>
      <c r="AE272" s="54">
        <f>V272/$O272</f>
        <v>0</v>
      </c>
      <c r="AF272" s="54">
        <f>W272/$O272</f>
        <v>0</v>
      </c>
      <c r="AG272" s="54">
        <f>X272/$O272</f>
        <v>0</v>
      </c>
      <c r="AH272" s="55">
        <f>(O272/N272)/($O$501/$N$501)</f>
        <v>1.1517735139297376</v>
      </c>
      <c r="AI272" s="54">
        <f>Y272+Z272+AA272</f>
        <v>0.83687943262411357</v>
      </c>
      <c r="AJ272" s="54">
        <f>AB272+AC272+AE272+AG272</f>
        <v>0.14184397163120568</v>
      </c>
      <c r="AK272" s="54">
        <f>AD272</f>
        <v>2.1276595744680851E-2</v>
      </c>
      <c r="AL272" s="54">
        <f>AF272</f>
        <v>0</v>
      </c>
      <c r="AM272" s="55">
        <f>($AP$6*R272+$AP$7*P272+$AP$8*Q272+$AP$9*S272+$AP$10*T272+$AP$11*U272+$AP$12*V272+$AP$13*W272+$AP$14*X272)/N272</f>
        <v>0.49520153550863721</v>
      </c>
      <c r="AN272" s="54">
        <f>AM272/AM$501</f>
        <v>1.0121075522769973</v>
      </c>
      <c r="AV272" s="44"/>
    </row>
    <row r="273" spans="1:48" s="56" customFormat="1" ht="15" customHeight="1" x14ac:dyDescent="0.2">
      <c r="A273" s="43" t="s">
        <v>104</v>
      </c>
      <c r="B273" s="43"/>
      <c r="C273" s="43" t="s">
        <v>120</v>
      </c>
      <c r="D273" s="43">
        <v>19</v>
      </c>
      <c r="E273" s="43">
        <v>9</v>
      </c>
      <c r="F273" s="43"/>
      <c r="G273" s="43" t="s">
        <v>586</v>
      </c>
      <c r="H273" s="43" t="s">
        <v>125</v>
      </c>
      <c r="I273" s="43">
        <v>20</v>
      </c>
      <c r="J273" s="43" t="s">
        <v>505</v>
      </c>
      <c r="K273" s="43">
        <v>8</v>
      </c>
      <c r="L273" s="58">
        <v>214</v>
      </c>
      <c r="M273" s="58">
        <v>224</v>
      </c>
      <c r="N273" s="23">
        <v>1209</v>
      </c>
      <c r="O273" s="23">
        <f>SUM(P273:X273)</f>
        <v>286</v>
      </c>
      <c r="P273" s="58">
        <v>22</v>
      </c>
      <c r="Q273" s="58">
        <v>0</v>
      </c>
      <c r="R273" s="58">
        <v>178</v>
      </c>
      <c r="S273" s="58">
        <v>0</v>
      </c>
      <c r="T273" s="58">
        <v>36</v>
      </c>
      <c r="U273" s="58">
        <v>4</v>
      </c>
      <c r="V273" s="58">
        <v>39</v>
      </c>
      <c r="W273" s="58">
        <v>1</v>
      </c>
      <c r="X273" s="58">
        <v>6</v>
      </c>
      <c r="Y273" s="54">
        <f>P273/$O273</f>
        <v>7.6923076923076927E-2</v>
      </c>
      <c r="Z273" s="54">
        <f>Q273/$O273</f>
        <v>0</v>
      </c>
      <c r="AA273" s="54">
        <f>R273/$O273</f>
        <v>0.6223776223776224</v>
      </c>
      <c r="AB273" s="54">
        <f>S273/$O273</f>
        <v>0</v>
      </c>
      <c r="AC273" s="54">
        <f>T273/$O273</f>
        <v>0.12587412587412589</v>
      </c>
      <c r="AD273" s="54">
        <f>U273/$O273</f>
        <v>1.3986013986013986E-2</v>
      </c>
      <c r="AE273" s="54">
        <f>V273/$O273</f>
        <v>0.13636363636363635</v>
      </c>
      <c r="AF273" s="54">
        <f>W273/$O273</f>
        <v>3.4965034965034965E-3</v>
      </c>
      <c r="AG273" s="54">
        <f>X273/$O273</f>
        <v>2.097902097902098E-2</v>
      </c>
      <c r="AH273" s="55">
        <f>(O273/N273)/($O$501/$N$501)</f>
        <v>1.0067587902587243</v>
      </c>
      <c r="AI273" s="54">
        <f>Y273+Z273+AA273</f>
        <v>0.69930069930069938</v>
      </c>
      <c r="AJ273" s="54">
        <f>AB273+AC273+AE273+AG273</f>
        <v>0.28321678321678323</v>
      </c>
      <c r="AK273" s="54">
        <f>AD273</f>
        <v>1.3986013986013986E-2</v>
      </c>
      <c r="AL273" s="54">
        <f>AF273</f>
        <v>3.4965034965034965E-3</v>
      </c>
      <c r="AM273" s="55">
        <f>($AP$6*R273+$AP$7*P273+$AP$8*Q273+$AP$9*S273+$AP$10*T273+$AP$11*U273+$AP$12*V273+$AP$13*W273+$AP$14*X273)/N273</f>
        <v>0.35938792390405294</v>
      </c>
      <c r="AN273" s="54">
        <f>AM273/AM$501</f>
        <v>0.73452767388298734</v>
      </c>
      <c r="AV273" s="44"/>
    </row>
    <row r="274" spans="1:48" s="56" customFormat="1" ht="15" customHeight="1" x14ac:dyDescent="0.2">
      <c r="A274" s="43" t="s">
        <v>265</v>
      </c>
      <c r="B274" s="43"/>
      <c r="C274" s="43" t="s">
        <v>122</v>
      </c>
      <c r="D274" s="43">
        <v>24</v>
      </c>
      <c r="E274" s="43">
        <v>11</v>
      </c>
      <c r="F274" s="43"/>
      <c r="G274" s="43"/>
      <c r="H274" s="43" t="s">
        <v>29</v>
      </c>
      <c r="I274" s="43">
        <v>8</v>
      </c>
      <c r="J274" s="43" t="s">
        <v>502</v>
      </c>
      <c r="K274" s="43">
        <v>9</v>
      </c>
      <c r="L274" s="58">
        <v>19</v>
      </c>
      <c r="M274" s="58">
        <v>21</v>
      </c>
      <c r="N274" s="23">
        <v>96</v>
      </c>
      <c r="O274" s="23">
        <f>SUM(P274:X274)</f>
        <v>24</v>
      </c>
      <c r="P274" s="58">
        <v>2</v>
      </c>
      <c r="Q274" s="58">
        <v>0</v>
      </c>
      <c r="R274" s="58">
        <v>16</v>
      </c>
      <c r="S274" s="58">
        <v>0</v>
      </c>
      <c r="T274" s="58">
        <v>5</v>
      </c>
      <c r="U274" s="58">
        <v>1</v>
      </c>
      <c r="V274" s="58">
        <v>0</v>
      </c>
      <c r="W274" s="58">
        <v>0</v>
      </c>
      <c r="X274" s="58">
        <v>0</v>
      </c>
      <c r="Y274" s="54">
        <f>P274/$O274</f>
        <v>8.3333333333333329E-2</v>
      </c>
      <c r="Z274" s="54">
        <f>Q274/$O274</f>
        <v>0</v>
      </c>
      <c r="AA274" s="54">
        <f>R274/$O274</f>
        <v>0.66666666666666663</v>
      </c>
      <c r="AB274" s="54">
        <f>S274/$O274</f>
        <v>0</v>
      </c>
      <c r="AC274" s="54">
        <f>T274/$O274</f>
        <v>0.20833333333333334</v>
      </c>
      <c r="AD274" s="54">
        <f>U274/$O274</f>
        <v>4.1666666666666664E-2</v>
      </c>
      <c r="AE274" s="54">
        <f>V274/$O274</f>
        <v>0</v>
      </c>
      <c r="AF274" s="54">
        <f>W274/$O274</f>
        <v>0</v>
      </c>
      <c r="AG274" s="54">
        <f>X274/$O274</f>
        <v>0</v>
      </c>
      <c r="AH274" s="55">
        <f>(O274/N274)/($O$501/$N$501)</f>
        <v>1.0639609942506971</v>
      </c>
      <c r="AI274" s="54">
        <f>Y274+Z274+AA274</f>
        <v>0.75</v>
      </c>
      <c r="AJ274" s="54">
        <f>AB274+AC274+AE274+AG274</f>
        <v>0.20833333333333334</v>
      </c>
      <c r="AK274" s="54">
        <f>AD274</f>
        <v>4.1666666666666664E-2</v>
      </c>
      <c r="AL274" s="54">
        <f>AF274</f>
        <v>0</v>
      </c>
      <c r="AM274" s="55">
        <f>($AP$6*R274+$AP$7*P274+$AP$8*Q274+$AP$9*S274+$AP$10*T274+$AP$11*U274+$AP$12*V274+$AP$13*W274+$AP$14*X274)/N274</f>
        <v>0.44270833333333331</v>
      </c>
      <c r="AN274" s="54">
        <f>AM274/AM$501</f>
        <v>0.90482039229220834</v>
      </c>
      <c r="AV274" s="44"/>
    </row>
    <row r="275" spans="1:48" s="56" customFormat="1" ht="15" customHeight="1" x14ac:dyDescent="0.2">
      <c r="A275" s="43" t="s">
        <v>407</v>
      </c>
      <c r="B275" s="43"/>
      <c r="C275" s="43" t="s">
        <v>331</v>
      </c>
      <c r="D275" s="43">
        <v>20</v>
      </c>
      <c r="E275" s="43">
        <v>7</v>
      </c>
      <c r="F275" s="43"/>
      <c r="G275" s="43"/>
      <c r="H275" s="43" t="s">
        <v>348</v>
      </c>
      <c r="I275" s="43">
        <v>2</v>
      </c>
      <c r="J275" s="43" t="s">
        <v>503</v>
      </c>
      <c r="K275" s="43">
        <v>10</v>
      </c>
      <c r="L275" s="58">
        <v>143</v>
      </c>
      <c r="M275" s="58">
        <v>157</v>
      </c>
      <c r="N275" s="23">
        <v>790</v>
      </c>
      <c r="O275" s="23">
        <f>SUM(P275:X275)</f>
        <v>200</v>
      </c>
      <c r="P275" s="58">
        <v>32</v>
      </c>
      <c r="Q275" s="58">
        <v>8</v>
      </c>
      <c r="R275" s="58">
        <v>105</v>
      </c>
      <c r="S275" s="58">
        <v>0</v>
      </c>
      <c r="T275" s="58">
        <v>34</v>
      </c>
      <c r="U275" s="58">
        <v>4</v>
      </c>
      <c r="V275" s="58">
        <v>6</v>
      </c>
      <c r="W275" s="58">
        <v>11</v>
      </c>
      <c r="X275" s="58">
        <v>0</v>
      </c>
      <c r="Y275" s="54">
        <f>P275/$O275</f>
        <v>0.16</v>
      </c>
      <c r="Z275" s="54">
        <f>Q275/$O275</f>
        <v>0.04</v>
      </c>
      <c r="AA275" s="54">
        <f>R275/$O275</f>
        <v>0.52500000000000002</v>
      </c>
      <c r="AB275" s="54">
        <f>S275/$O275</f>
        <v>0</v>
      </c>
      <c r="AC275" s="54">
        <f>T275/$O275</f>
        <v>0.17</v>
      </c>
      <c r="AD275" s="54">
        <f>U275/$O275</f>
        <v>0.02</v>
      </c>
      <c r="AE275" s="54">
        <f>V275/$O275</f>
        <v>0.03</v>
      </c>
      <c r="AF275" s="54">
        <f>W275/$O275</f>
        <v>5.5E-2</v>
      </c>
      <c r="AG275" s="54">
        <f>X275/$O275</f>
        <v>0</v>
      </c>
      <c r="AH275" s="55">
        <f>(O275/N275)/($O$501/$N$501)</f>
        <v>1.0774288549374149</v>
      </c>
      <c r="AI275" s="54">
        <f>Y275+Z275+AA275</f>
        <v>0.72500000000000009</v>
      </c>
      <c r="AJ275" s="54">
        <f>AB275+AC275+AE275+AG275</f>
        <v>0.2</v>
      </c>
      <c r="AK275" s="54">
        <f>AD275</f>
        <v>0.02</v>
      </c>
      <c r="AL275" s="54">
        <f>AF275</f>
        <v>5.5E-2</v>
      </c>
      <c r="AM275" s="55">
        <f>($AP$6*R275+$AP$7*P275+$AP$8*Q275+$AP$9*S275+$AP$10*T275+$AP$11*U275+$AP$12*V275+$AP$13*W275+$AP$14*X275)/N275</f>
        <v>0.44810126582278481</v>
      </c>
      <c r="AN275" s="54">
        <f>AM275/AM$501</f>
        <v>0.91584262730181409</v>
      </c>
      <c r="AV275" s="44"/>
    </row>
    <row r="276" spans="1:48" s="56" customFormat="1" ht="15" customHeight="1" x14ac:dyDescent="0.2">
      <c r="A276" s="43" t="s">
        <v>266</v>
      </c>
      <c r="B276" s="43"/>
      <c r="C276" s="43" t="s">
        <v>122</v>
      </c>
      <c r="D276" s="43">
        <v>24</v>
      </c>
      <c r="E276" s="43">
        <v>12</v>
      </c>
      <c r="F276" s="43"/>
      <c r="G276" s="43"/>
      <c r="H276" s="43" t="s">
        <v>422</v>
      </c>
      <c r="I276" s="43">
        <v>23</v>
      </c>
      <c r="J276" s="43" t="s">
        <v>502</v>
      </c>
      <c r="K276" s="43">
        <v>9</v>
      </c>
      <c r="L276" s="58">
        <v>152</v>
      </c>
      <c r="M276" s="58">
        <v>164</v>
      </c>
      <c r="N276" s="23">
        <v>888</v>
      </c>
      <c r="O276" s="23">
        <f>SUM(P276:X276)</f>
        <v>200</v>
      </c>
      <c r="P276" s="58">
        <v>32</v>
      </c>
      <c r="Q276" s="58">
        <v>7</v>
      </c>
      <c r="R276" s="58">
        <v>94</v>
      </c>
      <c r="S276" s="58">
        <v>0</v>
      </c>
      <c r="T276" s="58">
        <v>30</v>
      </c>
      <c r="U276" s="58">
        <v>3</v>
      </c>
      <c r="V276" s="58">
        <v>11</v>
      </c>
      <c r="W276" s="58">
        <v>18</v>
      </c>
      <c r="X276" s="58">
        <v>5</v>
      </c>
      <c r="Y276" s="54">
        <f>P276/$O276</f>
        <v>0.16</v>
      </c>
      <c r="Z276" s="54">
        <f>Q276/$O276</f>
        <v>3.5000000000000003E-2</v>
      </c>
      <c r="AA276" s="54">
        <f>R276/$O276</f>
        <v>0.47</v>
      </c>
      <c r="AB276" s="54">
        <f>S276/$O276</f>
        <v>0</v>
      </c>
      <c r="AC276" s="54">
        <f>T276/$O276</f>
        <v>0.15</v>
      </c>
      <c r="AD276" s="54">
        <f>U276/$O276</f>
        <v>1.4999999999999999E-2</v>
      </c>
      <c r="AE276" s="54">
        <f>V276/$O276</f>
        <v>5.5E-2</v>
      </c>
      <c r="AF276" s="54">
        <f>W276/$O276</f>
        <v>0.09</v>
      </c>
      <c r="AG276" s="54">
        <f>X276/$O276</f>
        <v>2.5000000000000001E-2</v>
      </c>
      <c r="AH276" s="55">
        <f>(O276/N276)/($O$501/$N$501)</f>
        <v>0.95852341824387133</v>
      </c>
      <c r="AI276" s="54">
        <f>Y276+Z276+AA276</f>
        <v>0.66500000000000004</v>
      </c>
      <c r="AJ276" s="54">
        <f>AB276+AC276+AE276+AG276</f>
        <v>0.22999999999999998</v>
      </c>
      <c r="AK276" s="54">
        <f>AD276</f>
        <v>1.4999999999999999E-2</v>
      </c>
      <c r="AL276" s="54">
        <f>AF276</f>
        <v>0.09</v>
      </c>
      <c r="AM276" s="55">
        <f>($AP$6*R276+$AP$7*P276+$AP$8*Q276+$AP$9*S276+$AP$10*T276+$AP$11*U276+$AP$12*V276+$AP$13*W276+$AP$14*X276)/N276</f>
        <v>0.38851351351351349</v>
      </c>
      <c r="AN276" s="54">
        <f>AM276/AM$501</f>
        <v>0.79405541581128614</v>
      </c>
      <c r="AV276" s="44"/>
    </row>
    <row r="277" spans="1:48" s="56" customFormat="1" ht="15" customHeight="1" x14ac:dyDescent="0.2">
      <c r="A277" s="43" t="s">
        <v>244</v>
      </c>
      <c r="B277" s="43"/>
      <c r="C277" s="43" t="s">
        <v>117</v>
      </c>
      <c r="D277" s="43">
        <v>28</v>
      </c>
      <c r="E277" s="43">
        <v>15</v>
      </c>
      <c r="F277" s="43"/>
      <c r="G277" s="43"/>
      <c r="H277" s="43" t="s">
        <v>68</v>
      </c>
      <c r="I277" s="43">
        <v>5</v>
      </c>
      <c r="J277" s="43" t="s">
        <v>504</v>
      </c>
      <c r="K277" s="43">
        <v>7</v>
      </c>
      <c r="L277" s="58">
        <v>136</v>
      </c>
      <c r="M277" s="58">
        <v>144</v>
      </c>
      <c r="N277" s="23">
        <v>700</v>
      </c>
      <c r="O277" s="23">
        <f>SUM(P277:X277)</f>
        <v>169</v>
      </c>
      <c r="P277" s="58">
        <v>23</v>
      </c>
      <c r="Q277" s="58">
        <v>4</v>
      </c>
      <c r="R277" s="58">
        <v>91</v>
      </c>
      <c r="S277" s="58">
        <v>0</v>
      </c>
      <c r="T277" s="58">
        <v>38</v>
      </c>
      <c r="U277" s="58">
        <v>5</v>
      </c>
      <c r="V277" s="58">
        <v>4</v>
      </c>
      <c r="W277" s="58">
        <v>4</v>
      </c>
      <c r="X277" s="58">
        <v>0</v>
      </c>
      <c r="Y277" s="54">
        <f>P277/$O277</f>
        <v>0.13609467455621302</v>
      </c>
      <c r="Z277" s="54">
        <f>Q277/$O277</f>
        <v>2.3668639053254437E-2</v>
      </c>
      <c r="AA277" s="54">
        <f>R277/$O277</f>
        <v>0.53846153846153844</v>
      </c>
      <c r="AB277" s="54">
        <f>S277/$O277</f>
        <v>0</v>
      </c>
      <c r="AC277" s="54">
        <f>T277/$O277</f>
        <v>0.22485207100591717</v>
      </c>
      <c r="AD277" s="54">
        <f>U277/$O277</f>
        <v>2.9585798816568046E-2</v>
      </c>
      <c r="AE277" s="54">
        <f>V277/$O277</f>
        <v>2.3668639053254437E-2</v>
      </c>
      <c r="AF277" s="54">
        <f>W277/$O277</f>
        <v>2.3668639053254437E-2</v>
      </c>
      <c r="AG277" s="54">
        <f>X277/$O277</f>
        <v>0</v>
      </c>
      <c r="AH277" s="55">
        <f>(O277/N277)/($O$501/$N$501)</f>
        <v>1.0274823315906734</v>
      </c>
      <c r="AI277" s="54">
        <f>Y277+Z277+AA277</f>
        <v>0.69822485207100593</v>
      </c>
      <c r="AJ277" s="54">
        <f>AB277+AC277+AE277+AG277</f>
        <v>0.24852071005917162</v>
      </c>
      <c r="AK277" s="54">
        <f>AD277</f>
        <v>2.9585798816568046E-2</v>
      </c>
      <c r="AL277" s="54">
        <f>AF277</f>
        <v>2.3668639053254437E-2</v>
      </c>
      <c r="AM277" s="55">
        <f>($AP$6*R277+$AP$7*P277+$AP$8*Q277+$AP$9*S277+$AP$10*T277+$AP$11*U277+$AP$12*V277+$AP$13*W277+$AP$14*X277)/N277</f>
        <v>0.44714285714285712</v>
      </c>
      <c r="AN277" s="54">
        <f>AM277/AM$501</f>
        <v>0.91388380328054708</v>
      </c>
      <c r="AV277" s="44"/>
    </row>
    <row r="278" spans="1:48" s="56" customFormat="1" ht="15" customHeight="1" x14ac:dyDescent="0.2">
      <c r="A278" s="43" t="s">
        <v>227</v>
      </c>
      <c r="B278" s="43"/>
      <c r="C278" s="43" t="s">
        <v>120</v>
      </c>
      <c r="D278" s="43">
        <v>19</v>
      </c>
      <c r="E278" s="43">
        <v>10</v>
      </c>
      <c r="F278" s="43"/>
      <c r="G278" s="43"/>
      <c r="H278" s="43" t="s">
        <v>125</v>
      </c>
      <c r="I278" s="43">
        <v>20</v>
      </c>
      <c r="J278" s="43" t="s">
        <v>505</v>
      </c>
      <c r="K278" s="43">
        <v>8</v>
      </c>
      <c r="L278" s="58">
        <v>53</v>
      </c>
      <c r="M278" s="58">
        <v>77</v>
      </c>
      <c r="N278" s="23">
        <v>438</v>
      </c>
      <c r="O278" s="23">
        <f>SUM(P278:X278)</f>
        <v>136</v>
      </c>
      <c r="P278" s="58">
        <v>13</v>
      </c>
      <c r="Q278" s="58">
        <v>10</v>
      </c>
      <c r="R278" s="58">
        <v>60</v>
      </c>
      <c r="S278" s="58">
        <v>0</v>
      </c>
      <c r="T278" s="58">
        <v>19</v>
      </c>
      <c r="U278" s="58">
        <v>4</v>
      </c>
      <c r="V278" s="58">
        <v>28</v>
      </c>
      <c r="W278" s="58">
        <v>2</v>
      </c>
      <c r="X278" s="58">
        <v>0</v>
      </c>
      <c r="Y278" s="54">
        <f>P278/$O278</f>
        <v>9.5588235294117641E-2</v>
      </c>
      <c r="Z278" s="54">
        <f>Q278/$O278</f>
        <v>7.3529411764705885E-2</v>
      </c>
      <c r="AA278" s="54">
        <f>R278/$O278</f>
        <v>0.44117647058823528</v>
      </c>
      <c r="AB278" s="54">
        <f>S278/$O278</f>
        <v>0</v>
      </c>
      <c r="AC278" s="54">
        <f>T278/$O278</f>
        <v>0.13970588235294118</v>
      </c>
      <c r="AD278" s="54">
        <f>U278/$O278</f>
        <v>2.9411764705882353E-2</v>
      </c>
      <c r="AE278" s="54">
        <f>V278/$O278</f>
        <v>0.20588235294117646</v>
      </c>
      <c r="AF278" s="54">
        <f>W278/$O278</f>
        <v>1.4705882352941176E-2</v>
      </c>
      <c r="AG278" s="54">
        <f>X278/$O278</f>
        <v>0</v>
      </c>
      <c r="AH278" s="55">
        <f>(O278/N278)/($O$501/$N$501)</f>
        <v>1.3214492713981261</v>
      </c>
      <c r="AI278" s="54">
        <f>Y278+Z278+AA278</f>
        <v>0.61029411764705888</v>
      </c>
      <c r="AJ278" s="54">
        <f>AB278+AC278+AE278+AG278</f>
        <v>0.34558823529411764</v>
      </c>
      <c r="AK278" s="54">
        <f>AD278</f>
        <v>2.9411764705882353E-2</v>
      </c>
      <c r="AL278" s="54">
        <f>AF278</f>
        <v>1.4705882352941176E-2</v>
      </c>
      <c r="AM278" s="55">
        <f>($AP$6*R278+$AP$7*P278+$AP$8*Q278+$AP$9*S278+$AP$10*T278+$AP$11*U278+$AP$12*V278+$AP$13*W278+$AP$14*X278)/N278</f>
        <v>0.55365296803652964</v>
      </c>
      <c r="AN278" s="54">
        <f>AM278/AM$501</f>
        <v>1.1315723197723668</v>
      </c>
      <c r="AV278" s="44"/>
    </row>
    <row r="279" spans="1:48" s="56" customFormat="1" ht="15" customHeight="1" x14ac:dyDescent="0.2">
      <c r="A279" s="43" t="s">
        <v>120</v>
      </c>
      <c r="B279" s="43"/>
      <c r="C279" s="43" t="s">
        <v>120</v>
      </c>
      <c r="D279" s="43">
        <v>19</v>
      </c>
      <c r="E279" s="43">
        <v>13</v>
      </c>
      <c r="F279" s="43" t="s">
        <v>417</v>
      </c>
      <c r="G279" s="43"/>
      <c r="H279" s="43" t="s">
        <v>125</v>
      </c>
      <c r="I279" s="43">
        <v>20</v>
      </c>
      <c r="J279" s="43" t="s">
        <v>505</v>
      </c>
      <c r="K279" s="43">
        <v>8</v>
      </c>
      <c r="L279" s="58">
        <v>277</v>
      </c>
      <c r="M279" s="58">
        <v>288</v>
      </c>
      <c r="N279" s="23">
        <v>1535</v>
      </c>
      <c r="O279" s="23">
        <f>SUM(P279:X279)</f>
        <v>419</v>
      </c>
      <c r="P279" s="58">
        <v>30</v>
      </c>
      <c r="Q279" s="58">
        <v>10</v>
      </c>
      <c r="R279" s="58">
        <v>188</v>
      </c>
      <c r="S279" s="58">
        <v>0</v>
      </c>
      <c r="T279" s="58">
        <v>96</v>
      </c>
      <c r="U279" s="58">
        <v>11</v>
      </c>
      <c r="V279" s="58">
        <v>60</v>
      </c>
      <c r="W279" s="58">
        <v>18</v>
      </c>
      <c r="X279" s="58">
        <v>6</v>
      </c>
      <c r="Y279" s="54">
        <f>P279/$O279</f>
        <v>7.1599045346062054E-2</v>
      </c>
      <c r="Z279" s="54">
        <f>Q279/$O279</f>
        <v>2.386634844868735E-2</v>
      </c>
      <c r="AA279" s="54">
        <f>R279/$O279</f>
        <v>0.44868735083532219</v>
      </c>
      <c r="AB279" s="54">
        <f>S279/$O279</f>
        <v>0</v>
      </c>
      <c r="AC279" s="54">
        <f>T279/$O279</f>
        <v>0.22911694510739858</v>
      </c>
      <c r="AD279" s="54">
        <f>U279/$O279</f>
        <v>2.6252983293556086E-2</v>
      </c>
      <c r="AE279" s="54">
        <f>V279/$O279</f>
        <v>0.14319809069212411</v>
      </c>
      <c r="AF279" s="54">
        <f>W279/$O279</f>
        <v>4.2959427207637228E-2</v>
      </c>
      <c r="AG279" s="54">
        <f>X279/$O279</f>
        <v>1.4319809069212411E-2</v>
      </c>
      <c r="AH279" s="55">
        <f>(O279/N279)/($O$501/$N$501)</f>
        <v>1.1616929161981555</v>
      </c>
      <c r="AI279" s="54">
        <f>Y279+Z279+AA279</f>
        <v>0.54415274463007157</v>
      </c>
      <c r="AJ279" s="54">
        <f>AB279+AC279+AE279+AG279</f>
        <v>0.38663484486873512</v>
      </c>
      <c r="AK279" s="54">
        <f>AD279</f>
        <v>2.6252983293556086E-2</v>
      </c>
      <c r="AL279" s="54">
        <f>AF279</f>
        <v>4.2959427207637228E-2</v>
      </c>
      <c r="AM279" s="55">
        <f>($AP$6*R279+$AP$7*P279+$AP$8*Q279+$AP$9*S279+$AP$10*T279+$AP$11*U279+$AP$12*V279+$AP$13*W279+$AP$14*X279)/N279</f>
        <v>0.48403908794788275</v>
      </c>
      <c r="AN279" s="54">
        <f>AM279/AM$501</f>
        <v>0.98929341163316553</v>
      </c>
      <c r="AV279" s="44"/>
    </row>
    <row r="280" spans="1:48" s="56" customFormat="1" ht="15" customHeight="1" x14ac:dyDescent="0.2">
      <c r="A280" s="43" t="s">
        <v>256</v>
      </c>
      <c r="B280" s="43"/>
      <c r="C280" s="43" t="s">
        <v>122</v>
      </c>
      <c r="D280" s="43">
        <v>24</v>
      </c>
      <c r="E280" s="43">
        <v>25</v>
      </c>
      <c r="F280" s="43"/>
      <c r="G280" s="43"/>
      <c r="H280" s="43" t="s">
        <v>422</v>
      </c>
      <c r="I280" s="43">
        <v>23</v>
      </c>
      <c r="J280" s="43" t="s">
        <v>502</v>
      </c>
      <c r="K280" s="43">
        <v>9</v>
      </c>
      <c r="L280" s="58">
        <v>111</v>
      </c>
      <c r="M280" s="58">
        <v>115</v>
      </c>
      <c r="N280" s="23">
        <v>572</v>
      </c>
      <c r="O280" s="23">
        <f>SUM(P280:X280)</f>
        <v>146</v>
      </c>
      <c r="P280" s="58">
        <v>18</v>
      </c>
      <c r="Q280" s="58">
        <v>4</v>
      </c>
      <c r="R280" s="58">
        <v>62</v>
      </c>
      <c r="S280" s="58">
        <v>0</v>
      </c>
      <c r="T280" s="58">
        <v>22</v>
      </c>
      <c r="U280" s="58">
        <v>2</v>
      </c>
      <c r="V280" s="58">
        <v>12</v>
      </c>
      <c r="W280" s="58">
        <v>23</v>
      </c>
      <c r="X280" s="58">
        <v>3</v>
      </c>
      <c r="Y280" s="54">
        <f>P280/$O280</f>
        <v>0.12328767123287671</v>
      </c>
      <c r="Z280" s="54">
        <f>Q280/$O280</f>
        <v>2.7397260273972601E-2</v>
      </c>
      <c r="AA280" s="54">
        <f>R280/$O280</f>
        <v>0.42465753424657532</v>
      </c>
      <c r="AB280" s="54">
        <f>S280/$O280</f>
        <v>0</v>
      </c>
      <c r="AC280" s="54">
        <f>T280/$O280</f>
        <v>0.15068493150684931</v>
      </c>
      <c r="AD280" s="54">
        <f>U280/$O280</f>
        <v>1.3698630136986301E-2</v>
      </c>
      <c r="AE280" s="54">
        <f>V280/$O280</f>
        <v>8.2191780821917804E-2</v>
      </c>
      <c r="AF280" s="54">
        <f>W280/$O280</f>
        <v>0.15753424657534246</v>
      </c>
      <c r="AG280" s="54">
        <f>X280/$O280</f>
        <v>2.0547945205479451E-2</v>
      </c>
      <c r="AH280" s="55">
        <f>(O280/N280)/($O$501/$N$501)</f>
        <v>1.0862818542699426</v>
      </c>
      <c r="AI280" s="54">
        <f>Y280+Z280+AA280</f>
        <v>0.57534246575342463</v>
      </c>
      <c r="AJ280" s="54">
        <f>AB280+AC280+AE280+AG280</f>
        <v>0.25342465753424659</v>
      </c>
      <c r="AK280" s="54">
        <f>AD280</f>
        <v>1.3698630136986301E-2</v>
      </c>
      <c r="AL280" s="54">
        <f>AF280</f>
        <v>0.15753424657534246</v>
      </c>
      <c r="AM280" s="55">
        <f>($AP$6*R280+$AP$7*P280+$AP$8*Q280+$AP$9*S280+$AP$10*T280+$AP$11*U280+$AP$12*V280+$AP$13*W280+$AP$14*X280)/N280</f>
        <v>0.42045454545454547</v>
      </c>
      <c r="AN280" s="54">
        <f>AM280/AM$501</f>
        <v>0.8593374420914236</v>
      </c>
      <c r="AV280" s="44"/>
    </row>
    <row r="281" spans="1:48" s="56" customFormat="1" ht="15" customHeight="1" x14ac:dyDescent="0.2">
      <c r="A281" s="43" t="s">
        <v>462</v>
      </c>
      <c r="B281" s="43"/>
      <c r="C281" s="43" t="s">
        <v>122</v>
      </c>
      <c r="D281" s="43">
        <v>24</v>
      </c>
      <c r="E281" s="43">
        <v>13</v>
      </c>
      <c r="F281" s="43"/>
      <c r="G281" s="43"/>
      <c r="H281" s="43" t="s">
        <v>29</v>
      </c>
      <c r="I281" s="43">
        <v>8</v>
      </c>
      <c r="J281" s="43" t="s">
        <v>502</v>
      </c>
      <c r="K281" s="43">
        <v>9</v>
      </c>
      <c r="L281" s="58">
        <v>84</v>
      </c>
      <c r="M281" s="58">
        <v>84</v>
      </c>
      <c r="N281" s="23">
        <v>424</v>
      </c>
      <c r="O281" s="23">
        <f>SUM(P281:X281)</f>
        <v>97</v>
      </c>
      <c r="P281" s="58">
        <v>18</v>
      </c>
      <c r="Q281" s="58">
        <v>1</v>
      </c>
      <c r="R281" s="58">
        <v>52</v>
      </c>
      <c r="S281" s="58">
        <v>0</v>
      </c>
      <c r="T281" s="58">
        <v>22</v>
      </c>
      <c r="U281" s="58">
        <v>1</v>
      </c>
      <c r="V281" s="58">
        <v>1</v>
      </c>
      <c r="W281" s="58">
        <v>2</v>
      </c>
      <c r="X281" s="58">
        <v>0</v>
      </c>
      <c r="Y281" s="54">
        <f>P281/$O281</f>
        <v>0.18556701030927836</v>
      </c>
      <c r="Z281" s="54">
        <f>Q281/$O281</f>
        <v>1.0309278350515464E-2</v>
      </c>
      <c r="AA281" s="54">
        <f>R281/$O281</f>
        <v>0.53608247422680411</v>
      </c>
      <c r="AB281" s="54">
        <f>S281/$O281</f>
        <v>0</v>
      </c>
      <c r="AC281" s="54">
        <f>T281/$O281</f>
        <v>0.22680412371134021</v>
      </c>
      <c r="AD281" s="54">
        <f>U281/$O281</f>
        <v>1.0309278350515464E-2</v>
      </c>
      <c r="AE281" s="54">
        <f>V281/$O281</f>
        <v>1.0309278350515464E-2</v>
      </c>
      <c r="AF281" s="54">
        <f>W281/$O281</f>
        <v>2.0618556701030927E-2</v>
      </c>
      <c r="AG281" s="54">
        <f>X281/$O281</f>
        <v>0</v>
      </c>
      <c r="AH281" s="55">
        <f>(O281/N281)/($O$501/$N$501)</f>
        <v>0.97362468341809083</v>
      </c>
      <c r="AI281" s="54">
        <f>Y281+Z281+AA281</f>
        <v>0.73195876288659789</v>
      </c>
      <c r="AJ281" s="54">
        <f>AB281+AC281+AE281+AG281</f>
        <v>0.23711340206185566</v>
      </c>
      <c r="AK281" s="54">
        <f>AD281</f>
        <v>1.0309278350515464E-2</v>
      </c>
      <c r="AL281" s="54">
        <f>AF281</f>
        <v>2.0618556701030927E-2</v>
      </c>
      <c r="AM281" s="55">
        <f>($AP$6*R281+$AP$7*P281+$AP$8*Q281+$AP$9*S281+$AP$10*T281+$AP$11*U281+$AP$12*V281+$AP$13*W281+$AP$14*X281)/N281</f>
        <v>0.41155660377358488</v>
      </c>
      <c r="AN281" s="54">
        <f>AM281/AM$501</f>
        <v>0.84115156557597526</v>
      </c>
      <c r="AV281" s="44"/>
    </row>
    <row r="282" spans="1:48" s="56" customFormat="1" ht="15" customHeight="1" x14ac:dyDescent="0.2">
      <c r="A282" s="43" t="s">
        <v>533</v>
      </c>
      <c r="B282" s="43"/>
      <c r="C282" s="43" t="s">
        <v>119</v>
      </c>
      <c r="D282" s="43">
        <v>5</v>
      </c>
      <c r="E282" s="43">
        <v>13</v>
      </c>
      <c r="F282" s="43"/>
      <c r="G282" s="43" t="s">
        <v>585</v>
      </c>
      <c r="H282" s="43" t="s">
        <v>171</v>
      </c>
      <c r="I282" s="43">
        <v>1</v>
      </c>
      <c r="J282" s="43" t="s">
        <v>501</v>
      </c>
      <c r="K282" s="43">
        <v>6</v>
      </c>
      <c r="L282" s="58">
        <v>670</v>
      </c>
      <c r="M282" s="58">
        <v>741</v>
      </c>
      <c r="N282" s="25">
        <v>3189</v>
      </c>
      <c r="O282" s="25">
        <f>SUM(P282:X282)</f>
        <v>670</v>
      </c>
      <c r="P282" s="58">
        <v>8</v>
      </c>
      <c r="Q282" s="58">
        <v>2</v>
      </c>
      <c r="R282" s="58">
        <v>38</v>
      </c>
      <c r="S282" s="58">
        <v>0</v>
      </c>
      <c r="T282" s="58">
        <v>282</v>
      </c>
      <c r="U282" s="58">
        <v>50</v>
      </c>
      <c r="V282" s="58">
        <v>184</v>
      </c>
      <c r="W282" s="58">
        <v>88</v>
      </c>
      <c r="X282" s="58">
        <v>18</v>
      </c>
      <c r="Y282" s="54">
        <f>P282/$O282</f>
        <v>1.1940298507462687E-2</v>
      </c>
      <c r="Z282" s="54">
        <f>Q282/$O282</f>
        <v>2.9850746268656717E-3</v>
      </c>
      <c r="AA282" s="54">
        <f>R282/$O282</f>
        <v>5.6716417910447764E-2</v>
      </c>
      <c r="AB282" s="54">
        <f>S282/$O282</f>
        <v>0</v>
      </c>
      <c r="AC282" s="54">
        <f>T282/$O282</f>
        <v>0.42089552238805972</v>
      </c>
      <c r="AD282" s="54">
        <f>U282/$O282</f>
        <v>7.4626865671641784E-2</v>
      </c>
      <c r="AE282" s="54">
        <f>V282/$O282</f>
        <v>0.2746268656716418</v>
      </c>
      <c r="AF282" s="54">
        <f>W282/$O282</f>
        <v>0.13134328358208955</v>
      </c>
      <c r="AG282" s="54">
        <f>X282/$O282</f>
        <v>2.6865671641791045E-2</v>
      </c>
      <c r="AH282" s="57">
        <f>(O282/N282)/($O$501/$N$501)</f>
        <v>0.89414094217368101</v>
      </c>
      <c r="AI282" s="54">
        <f>Y282+Z282+AA282</f>
        <v>7.1641791044776124E-2</v>
      </c>
      <c r="AJ282" s="54">
        <f>AB282+AC282+AE282+AG282</f>
        <v>0.72238805970149245</v>
      </c>
      <c r="AK282" s="54">
        <f>AD282</f>
        <v>7.4626865671641784E-2</v>
      </c>
      <c r="AL282" s="54">
        <f>AF282</f>
        <v>0.13134328358208955</v>
      </c>
      <c r="AM282" s="55">
        <f>($AP$6*R282+$AP$7*P282+$AP$8*Q282+$AP$9*S282+$AP$10*T282+$AP$11*U282+$AP$12*V282+$AP$13*W282+$AP$14*X282)/N282</f>
        <v>0.4898087174662904</v>
      </c>
      <c r="AN282" s="54">
        <f>AM282/AM$501</f>
        <v>1.001085551177771</v>
      </c>
      <c r="AV282" s="44"/>
    </row>
    <row r="283" spans="1:48" s="56" customFormat="1" ht="15" customHeight="1" x14ac:dyDescent="0.2">
      <c r="A283" s="43" t="s">
        <v>213</v>
      </c>
      <c r="B283" s="43"/>
      <c r="C283" s="43" t="s">
        <v>112</v>
      </c>
      <c r="D283" s="43">
        <v>17</v>
      </c>
      <c r="E283" s="43">
        <v>14</v>
      </c>
      <c r="F283" s="43"/>
      <c r="G283" s="43"/>
      <c r="H283" s="43" t="s">
        <v>72</v>
      </c>
      <c r="I283" s="43">
        <v>11</v>
      </c>
      <c r="J283" s="43" t="s">
        <v>507</v>
      </c>
      <c r="K283" s="43">
        <v>4</v>
      </c>
      <c r="L283" s="58">
        <v>55</v>
      </c>
      <c r="M283" s="58">
        <v>55</v>
      </c>
      <c r="N283" s="23">
        <v>321</v>
      </c>
      <c r="O283" s="23">
        <f>SUM(P283:X283)</f>
        <v>77</v>
      </c>
      <c r="P283" s="58">
        <v>8</v>
      </c>
      <c r="Q283" s="58">
        <v>9</v>
      </c>
      <c r="R283" s="58">
        <v>33</v>
      </c>
      <c r="S283" s="58">
        <v>0</v>
      </c>
      <c r="T283" s="58">
        <v>10</v>
      </c>
      <c r="U283" s="58">
        <v>3</v>
      </c>
      <c r="V283" s="58">
        <v>3</v>
      </c>
      <c r="W283" s="58">
        <v>8</v>
      </c>
      <c r="X283" s="58">
        <v>3</v>
      </c>
      <c r="Y283" s="54">
        <f>P283/$O283</f>
        <v>0.1038961038961039</v>
      </c>
      <c r="Z283" s="54">
        <f>Q283/$O283</f>
        <v>0.11688311688311688</v>
      </c>
      <c r="AA283" s="54">
        <f>R283/$O283</f>
        <v>0.42857142857142855</v>
      </c>
      <c r="AB283" s="54">
        <f>S283/$O283</f>
        <v>0</v>
      </c>
      <c r="AC283" s="54">
        <f>T283/$O283</f>
        <v>0.12987012987012986</v>
      </c>
      <c r="AD283" s="54">
        <f>U283/$O283</f>
        <v>3.896103896103896E-2</v>
      </c>
      <c r="AE283" s="54">
        <f>V283/$O283</f>
        <v>3.896103896103896E-2</v>
      </c>
      <c r="AF283" s="54">
        <f>W283/$O283</f>
        <v>0.1038961038961039</v>
      </c>
      <c r="AG283" s="54">
        <f>X283/$O283</f>
        <v>3.896103896103896E-2</v>
      </c>
      <c r="AH283" s="55">
        <f>(O283/N283)/($O$501/$N$501)</f>
        <v>1.0208722312436596</v>
      </c>
      <c r="AI283" s="54">
        <f>Y283+Z283+AA283</f>
        <v>0.64935064935064934</v>
      </c>
      <c r="AJ283" s="54">
        <f>AB283+AC283+AE283+AG283</f>
        <v>0.20779220779220781</v>
      </c>
      <c r="AK283" s="54">
        <f>AD283</f>
        <v>3.896103896103896E-2</v>
      </c>
      <c r="AL283" s="54">
        <f>AF283</f>
        <v>0.1038961038961039</v>
      </c>
      <c r="AM283" s="55">
        <f>($AP$6*R283+$AP$7*P283+$AP$8*Q283+$AP$9*S283+$AP$10*T283+$AP$11*U283+$AP$12*V283+$AP$13*W283+$AP$14*X283)/N283</f>
        <v>0.43925233644859812</v>
      </c>
      <c r="AN283" s="54">
        <f>AM283/AM$501</f>
        <v>0.89775692358932246</v>
      </c>
      <c r="AV283" s="44"/>
    </row>
    <row r="284" spans="1:48" s="56" customFormat="1" ht="15" customHeight="1" x14ac:dyDescent="0.2">
      <c r="A284" s="43" t="s">
        <v>279</v>
      </c>
      <c r="B284" s="43"/>
      <c r="C284" s="43" t="s">
        <v>109</v>
      </c>
      <c r="D284" s="43">
        <v>26</v>
      </c>
      <c r="E284" s="43">
        <v>13</v>
      </c>
      <c r="F284" s="43"/>
      <c r="G284" s="43"/>
      <c r="H284" s="43" t="s">
        <v>286</v>
      </c>
      <c r="I284" s="43">
        <v>25</v>
      </c>
      <c r="J284" s="43" t="s">
        <v>507</v>
      </c>
      <c r="K284" s="43">
        <v>4</v>
      </c>
      <c r="L284" s="58">
        <v>160</v>
      </c>
      <c r="M284" s="58">
        <v>168</v>
      </c>
      <c r="N284" s="23">
        <v>826</v>
      </c>
      <c r="O284" s="23">
        <f>SUM(P284:X284)</f>
        <v>192</v>
      </c>
      <c r="P284" s="58">
        <v>22</v>
      </c>
      <c r="Q284" s="58">
        <v>15</v>
      </c>
      <c r="R284" s="58">
        <v>71</v>
      </c>
      <c r="S284" s="58">
        <v>0</v>
      </c>
      <c r="T284" s="58">
        <v>55</v>
      </c>
      <c r="U284" s="58">
        <v>10</v>
      </c>
      <c r="V284" s="58">
        <v>15</v>
      </c>
      <c r="W284" s="58">
        <v>4</v>
      </c>
      <c r="X284" s="58">
        <v>0</v>
      </c>
      <c r="Y284" s="54">
        <f>P284/$O284</f>
        <v>0.11458333333333333</v>
      </c>
      <c r="Z284" s="54">
        <f>Q284/$O284</f>
        <v>7.8125E-2</v>
      </c>
      <c r="AA284" s="54">
        <f>R284/$O284</f>
        <v>0.36979166666666669</v>
      </c>
      <c r="AB284" s="54">
        <f>S284/$O284</f>
        <v>0</v>
      </c>
      <c r="AC284" s="54">
        <f>T284/$O284</f>
        <v>0.28645833333333331</v>
      </c>
      <c r="AD284" s="54">
        <f>U284/$O284</f>
        <v>5.2083333333333336E-2</v>
      </c>
      <c r="AE284" s="54">
        <f>V284/$O284</f>
        <v>7.8125E-2</v>
      </c>
      <c r="AF284" s="54">
        <f>W284/$O284</f>
        <v>2.0833333333333332E-2</v>
      </c>
      <c r="AG284" s="54">
        <f>X284/$O284</f>
        <v>0</v>
      </c>
      <c r="AH284" s="55">
        <f>(O284/N284)/($O$501/$N$501)</f>
        <v>0.98925186874641102</v>
      </c>
      <c r="AI284" s="54">
        <f>Y284+Z284+AA284</f>
        <v>0.5625</v>
      </c>
      <c r="AJ284" s="54">
        <f>AB284+AC284+AE284+AG284</f>
        <v>0.36458333333333331</v>
      </c>
      <c r="AK284" s="54">
        <f>AD284</f>
        <v>5.2083333333333336E-2</v>
      </c>
      <c r="AL284" s="54">
        <f>AF284</f>
        <v>2.0833333333333332E-2</v>
      </c>
      <c r="AM284" s="55">
        <f>($AP$6*R284+$AP$7*P284+$AP$8*Q284+$AP$9*S284+$AP$10*T284+$AP$11*U284+$AP$12*V284+$AP$13*W284+$AP$14*X284)/N284</f>
        <v>0.49757869249394671</v>
      </c>
      <c r="AN284" s="54">
        <f>AM284/AM$501</f>
        <v>1.0169660560684053</v>
      </c>
      <c r="AV284" s="44"/>
    </row>
    <row r="285" spans="1:48" s="56" customFormat="1" ht="15" customHeight="1" x14ac:dyDescent="0.2">
      <c r="A285" s="43" t="s">
        <v>402</v>
      </c>
      <c r="B285" s="43"/>
      <c r="C285" s="43" t="s">
        <v>332</v>
      </c>
      <c r="D285" s="43">
        <v>30</v>
      </c>
      <c r="E285" s="43">
        <v>3</v>
      </c>
      <c r="F285" s="43"/>
      <c r="G285" s="43"/>
      <c r="H285" s="43" t="s">
        <v>332</v>
      </c>
      <c r="I285" s="43">
        <v>22</v>
      </c>
      <c r="J285" s="43" t="s">
        <v>504</v>
      </c>
      <c r="K285" s="43">
        <v>7</v>
      </c>
      <c r="L285" s="58">
        <v>23</v>
      </c>
      <c r="M285" s="58">
        <v>26</v>
      </c>
      <c r="N285" s="23">
        <v>157</v>
      </c>
      <c r="O285" s="23">
        <f>SUM(P285:X285)</f>
        <v>42</v>
      </c>
      <c r="P285" s="58">
        <v>4</v>
      </c>
      <c r="Q285" s="58">
        <v>4</v>
      </c>
      <c r="R285" s="58">
        <v>27</v>
      </c>
      <c r="S285" s="58">
        <v>0</v>
      </c>
      <c r="T285" s="58">
        <v>5</v>
      </c>
      <c r="U285" s="58">
        <v>0</v>
      </c>
      <c r="V285" s="58">
        <v>2</v>
      </c>
      <c r="W285" s="58">
        <v>0</v>
      </c>
      <c r="X285" s="58">
        <v>0</v>
      </c>
      <c r="Y285" s="54">
        <f>P285/$O285</f>
        <v>9.5238095238095233E-2</v>
      </c>
      <c r="Z285" s="54">
        <f>Q285/$O285</f>
        <v>9.5238095238095233E-2</v>
      </c>
      <c r="AA285" s="54">
        <f>R285/$O285</f>
        <v>0.6428571428571429</v>
      </c>
      <c r="AB285" s="54">
        <f>S285/$O285</f>
        <v>0</v>
      </c>
      <c r="AC285" s="54">
        <f>T285/$O285</f>
        <v>0.11904761904761904</v>
      </c>
      <c r="AD285" s="54">
        <f>U285/$O285</f>
        <v>0</v>
      </c>
      <c r="AE285" s="54">
        <f>V285/$O285</f>
        <v>4.7619047619047616E-2</v>
      </c>
      <c r="AF285" s="54">
        <f>W285/$O285</f>
        <v>0</v>
      </c>
      <c r="AG285" s="54">
        <f>X285/$O285</f>
        <v>0</v>
      </c>
      <c r="AH285" s="55">
        <f>(O285/N285)/($O$501/$N$501)</f>
        <v>1.1385060320644402</v>
      </c>
      <c r="AI285" s="54">
        <f>Y285+Z285+AA285</f>
        <v>0.83333333333333337</v>
      </c>
      <c r="AJ285" s="54">
        <f>AB285+AC285+AE285+AG285</f>
        <v>0.16666666666666666</v>
      </c>
      <c r="AK285" s="54">
        <f>AD285</f>
        <v>0</v>
      </c>
      <c r="AL285" s="54">
        <f>AF285</f>
        <v>0</v>
      </c>
      <c r="AM285" s="55">
        <f>($AP$6*R285+$AP$7*P285+$AP$8*Q285+$AP$9*S285+$AP$10*T285+$AP$11*U285+$AP$12*V285+$AP$13*W285+$AP$14*X285)/N285</f>
        <v>0.39808917197452232</v>
      </c>
      <c r="AN285" s="54">
        <f>AM285/AM$501</f>
        <v>0.81362642993679291</v>
      </c>
      <c r="AV285" s="44"/>
    </row>
    <row r="286" spans="1:48" s="56" customFormat="1" ht="15" customHeight="1" x14ac:dyDescent="0.2">
      <c r="A286" s="43" t="s">
        <v>395</v>
      </c>
      <c r="B286" s="43"/>
      <c r="C286" s="43" t="s">
        <v>330</v>
      </c>
      <c r="D286" s="43">
        <v>25</v>
      </c>
      <c r="E286" s="43">
        <v>8</v>
      </c>
      <c r="F286" s="43"/>
      <c r="G286" s="43"/>
      <c r="H286" s="43" t="s">
        <v>330</v>
      </c>
      <c r="I286" s="43">
        <v>17</v>
      </c>
      <c r="J286" s="43" t="s">
        <v>503</v>
      </c>
      <c r="K286" s="43">
        <v>10</v>
      </c>
      <c r="L286" s="58">
        <v>48</v>
      </c>
      <c r="M286" s="58">
        <v>50</v>
      </c>
      <c r="N286" s="23">
        <v>248</v>
      </c>
      <c r="O286" s="23">
        <f>SUM(P286:X286)</f>
        <v>69</v>
      </c>
      <c r="P286" s="58">
        <v>15</v>
      </c>
      <c r="Q286" s="58">
        <v>0</v>
      </c>
      <c r="R286" s="58">
        <v>40</v>
      </c>
      <c r="S286" s="58">
        <v>0</v>
      </c>
      <c r="T286" s="58">
        <v>3</v>
      </c>
      <c r="U286" s="58">
        <v>0</v>
      </c>
      <c r="V286" s="58">
        <v>0</v>
      </c>
      <c r="W286" s="58">
        <v>11</v>
      </c>
      <c r="X286" s="58">
        <v>0</v>
      </c>
      <c r="Y286" s="54">
        <f>P286/$O286</f>
        <v>0.21739130434782608</v>
      </c>
      <c r="Z286" s="54">
        <f>Q286/$O286</f>
        <v>0</v>
      </c>
      <c r="AA286" s="54">
        <f>R286/$O286</f>
        <v>0.57971014492753625</v>
      </c>
      <c r="AB286" s="54">
        <f>S286/$O286</f>
        <v>0</v>
      </c>
      <c r="AC286" s="54">
        <f>T286/$O286</f>
        <v>4.3478260869565216E-2</v>
      </c>
      <c r="AD286" s="54">
        <f>U286/$O286</f>
        <v>0</v>
      </c>
      <c r="AE286" s="54">
        <f>V286/$O286</f>
        <v>0</v>
      </c>
      <c r="AF286" s="54">
        <f>W286/$O286</f>
        <v>0.15942028985507245</v>
      </c>
      <c r="AG286" s="54">
        <f>X286/$O286</f>
        <v>0</v>
      </c>
      <c r="AH286" s="55">
        <f>(O286/N286)/($O$501/$N$501)</f>
        <v>1.1840856226338403</v>
      </c>
      <c r="AI286" s="54">
        <f>Y286+Z286+AA286</f>
        <v>0.79710144927536231</v>
      </c>
      <c r="AJ286" s="54">
        <f>AB286+AC286+AE286+AG286</f>
        <v>4.3478260869565216E-2</v>
      </c>
      <c r="AK286" s="54">
        <f>AD286</f>
        <v>0</v>
      </c>
      <c r="AL286" s="54">
        <f>AF286</f>
        <v>0.15942028985507245</v>
      </c>
      <c r="AM286" s="55">
        <f>($AP$6*R286+$AP$7*P286+$AP$8*Q286+$AP$9*S286+$AP$10*T286+$AP$11*U286+$AP$12*V286+$AP$13*W286+$AP$14*X286)/N286</f>
        <v>0.41733870967741937</v>
      </c>
      <c r="AN286" s="54">
        <f>AM286/AM$501</f>
        <v>0.8529692047263171</v>
      </c>
      <c r="AV286" s="44"/>
    </row>
    <row r="287" spans="1:48" s="56" customFormat="1" ht="15" customHeight="1" x14ac:dyDescent="0.2">
      <c r="A287" s="43" t="s">
        <v>140</v>
      </c>
      <c r="B287" s="43"/>
      <c r="C287" s="43" t="s">
        <v>116</v>
      </c>
      <c r="D287" s="43">
        <v>3</v>
      </c>
      <c r="E287" s="43">
        <v>24</v>
      </c>
      <c r="F287" s="43"/>
      <c r="G287" s="43"/>
      <c r="H287" s="43" t="s">
        <v>137</v>
      </c>
      <c r="I287" s="43">
        <v>9</v>
      </c>
      <c r="J287" s="43" t="s">
        <v>502</v>
      </c>
      <c r="K287" s="43">
        <v>9</v>
      </c>
      <c r="L287" s="58">
        <v>12</v>
      </c>
      <c r="M287" s="58">
        <v>12</v>
      </c>
      <c r="N287" s="23">
        <v>92</v>
      </c>
      <c r="O287" s="22">
        <f>SUM(P287:X287)</f>
        <v>21</v>
      </c>
      <c r="P287" s="58">
        <v>2</v>
      </c>
      <c r="Q287" s="58">
        <v>1</v>
      </c>
      <c r="R287" s="58">
        <v>14</v>
      </c>
      <c r="S287" s="58">
        <v>0</v>
      </c>
      <c r="T287" s="58">
        <v>4</v>
      </c>
      <c r="U287" s="58">
        <v>0</v>
      </c>
      <c r="V287" s="58">
        <v>0</v>
      </c>
      <c r="W287" s="58">
        <v>0</v>
      </c>
      <c r="X287" s="58">
        <v>0</v>
      </c>
      <c r="Y287" s="54">
        <f>P287/$O287</f>
        <v>9.5238095238095233E-2</v>
      </c>
      <c r="Z287" s="54">
        <f>Q287/$O287</f>
        <v>4.7619047619047616E-2</v>
      </c>
      <c r="AA287" s="54">
        <f>R287/$O287</f>
        <v>0.66666666666666663</v>
      </c>
      <c r="AB287" s="54">
        <f>S287/$O287</f>
        <v>0</v>
      </c>
      <c r="AC287" s="54">
        <f>T287/$O287</f>
        <v>0.19047619047619047</v>
      </c>
      <c r="AD287" s="54">
        <f>U287/$O287</f>
        <v>0</v>
      </c>
      <c r="AE287" s="54">
        <f>V287/$O287</f>
        <v>0</v>
      </c>
      <c r="AF287" s="54">
        <f>W287/$O287</f>
        <v>0</v>
      </c>
      <c r="AG287" s="54">
        <f>X287/$O287</f>
        <v>0</v>
      </c>
      <c r="AH287" s="55">
        <f>(O287/N287)/($O$501/$N$501)</f>
        <v>0.97144264692454951</v>
      </c>
      <c r="AI287" s="54">
        <f>Y287+Z287+AA287</f>
        <v>0.80952380952380953</v>
      </c>
      <c r="AJ287" s="54">
        <f>AB287+AC287+AE287+AG287</f>
        <v>0.19047619047619047</v>
      </c>
      <c r="AK287" s="54">
        <f>AD287</f>
        <v>0</v>
      </c>
      <c r="AL287" s="54">
        <f>AF287</f>
        <v>0</v>
      </c>
      <c r="AM287" s="55">
        <f>($AP$6*R287+$AP$7*P287+$AP$8*Q287+$AP$9*S287+$AP$10*T287+$AP$11*U287+$AP$12*V287+$AP$13*W287+$AP$14*X287)/N287</f>
        <v>0.34782608695652173</v>
      </c>
      <c r="AN287" s="54">
        <f>AM287/AM$501</f>
        <v>0.71089724939172994</v>
      </c>
      <c r="AV287" s="44"/>
    </row>
    <row r="288" spans="1:48" s="56" customFormat="1" ht="15" customHeight="1" x14ac:dyDescent="0.2">
      <c r="A288" s="43" t="s">
        <v>339</v>
      </c>
      <c r="B288" s="43">
        <v>5</v>
      </c>
      <c r="C288" s="43" t="s">
        <v>322</v>
      </c>
      <c r="D288" s="43">
        <v>1</v>
      </c>
      <c r="E288" s="43">
        <v>7</v>
      </c>
      <c r="F288" s="43"/>
      <c r="G288" s="43"/>
      <c r="H288" s="43" t="s">
        <v>218</v>
      </c>
      <c r="I288" s="43">
        <v>6</v>
      </c>
      <c r="J288" s="43" t="s">
        <v>501</v>
      </c>
      <c r="K288" s="43">
        <v>6</v>
      </c>
      <c r="L288" s="58">
        <v>139</v>
      </c>
      <c r="M288" s="58">
        <v>151</v>
      </c>
      <c r="N288" s="23">
        <v>702</v>
      </c>
      <c r="O288" s="22">
        <f>SUM(P288:X288)</f>
        <v>176</v>
      </c>
      <c r="P288" s="58">
        <v>44</v>
      </c>
      <c r="Q288" s="58">
        <v>0</v>
      </c>
      <c r="R288" s="58">
        <v>110</v>
      </c>
      <c r="S288" s="58">
        <v>0</v>
      </c>
      <c r="T288" s="58">
        <v>17</v>
      </c>
      <c r="U288" s="58">
        <v>1</v>
      </c>
      <c r="V288" s="58">
        <v>0</v>
      </c>
      <c r="W288" s="58">
        <v>4</v>
      </c>
      <c r="X288" s="58">
        <v>0</v>
      </c>
      <c r="Y288" s="54">
        <f>P288/$O288</f>
        <v>0.25</v>
      </c>
      <c r="Z288" s="54">
        <f>Q288/$O288</f>
        <v>0</v>
      </c>
      <c r="AA288" s="54">
        <f>R288/$O288</f>
        <v>0.625</v>
      </c>
      <c r="AB288" s="54">
        <f>S288/$O288</f>
        <v>0</v>
      </c>
      <c r="AC288" s="54">
        <f>T288/$O288</f>
        <v>9.6590909090909088E-2</v>
      </c>
      <c r="AD288" s="54">
        <f>U288/$O288</f>
        <v>5.681818181818182E-3</v>
      </c>
      <c r="AE288" s="54">
        <f>V288/$O288</f>
        <v>0</v>
      </c>
      <c r="AF288" s="54">
        <f>W288/$O288</f>
        <v>2.2727272727272728E-2</v>
      </c>
      <c r="AG288" s="54">
        <f>X288/$O288</f>
        <v>0</v>
      </c>
      <c r="AH288" s="55">
        <f>(O288/N288)/($O$501/$N$501)</f>
        <v>1.0669922221545454</v>
      </c>
      <c r="AI288" s="54">
        <f>Y288+Z288+AA288</f>
        <v>0.875</v>
      </c>
      <c r="AJ288" s="54">
        <f>AB288+AC288+AE288+AG288</f>
        <v>9.6590909090909088E-2</v>
      </c>
      <c r="AK288" s="54">
        <f>AD288</f>
        <v>5.681818181818182E-3</v>
      </c>
      <c r="AL288" s="54">
        <f>AF288</f>
        <v>2.2727272727272728E-2</v>
      </c>
      <c r="AM288" s="55">
        <f>($AP$6*R288+$AP$7*P288+$AP$8*Q288+$AP$9*S288+$AP$10*T288+$AP$11*U288+$AP$12*V288+$AP$13*W288+$AP$14*X288)/N288</f>
        <v>0.42236467236467234</v>
      </c>
      <c r="AN288" s="54">
        <f>AM288/AM$501</f>
        <v>0.86324141599481874</v>
      </c>
      <c r="AV288" s="44"/>
    </row>
    <row r="289" spans="1:48" s="56" customFormat="1" ht="15" customHeight="1" x14ac:dyDescent="0.2">
      <c r="A289" s="43" t="s">
        <v>33</v>
      </c>
      <c r="B289" s="43"/>
      <c r="C289" s="43" t="s">
        <v>110</v>
      </c>
      <c r="D289" s="43">
        <v>29</v>
      </c>
      <c r="E289" s="43">
        <v>10</v>
      </c>
      <c r="F289" s="43"/>
      <c r="G289" s="43"/>
      <c r="H289" s="43" t="s">
        <v>421</v>
      </c>
      <c r="I289" s="43">
        <v>13</v>
      </c>
      <c r="J289" s="43" t="s">
        <v>110</v>
      </c>
      <c r="K289" s="43">
        <v>5</v>
      </c>
      <c r="L289" s="58">
        <v>56</v>
      </c>
      <c r="M289" s="58">
        <v>58</v>
      </c>
      <c r="N289" s="23">
        <v>361</v>
      </c>
      <c r="O289" s="23">
        <f>SUM(P289:X289)</f>
        <v>81</v>
      </c>
      <c r="P289" s="58">
        <v>16</v>
      </c>
      <c r="Q289" s="58">
        <v>0</v>
      </c>
      <c r="R289" s="58">
        <v>45</v>
      </c>
      <c r="S289" s="58">
        <v>0</v>
      </c>
      <c r="T289" s="58">
        <v>9</v>
      </c>
      <c r="U289" s="58">
        <v>2</v>
      </c>
      <c r="V289" s="58">
        <v>3</v>
      </c>
      <c r="W289" s="58">
        <v>6</v>
      </c>
      <c r="X289" s="58">
        <v>0</v>
      </c>
      <c r="Y289" s="54">
        <f>P289/$O289</f>
        <v>0.19753086419753085</v>
      </c>
      <c r="Z289" s="54">
        <f>Q289/$O289</f>
        <v>0</v>
      </c>
      <c r="AA289" s="54">
        <f>R289/$O289</f>
        <v>0.55555555555555558</v>
      </c>
      <c r="AB289" s="54">
        <f>S289/$O289</f>
        <v>0</v>
      </c>
      <c r="AC289" s="54">
        <f>T289/$O289</f>
        <v>0.1111111111111111</v>
      </c>
      <c r="AD289" s="54">
        <f>U289/$O289</f>
        <v>2.4691358024691357E-2</v>
      </c>
      <c r="AE289" s="54">
        <f>V289/$O289</f>
        <v>3.7037037037037035E-2</v>
      </c>
      <c r="AF289" s="54">
        <f>W289/$O289</f>
        <v>7.407407407407407E-2</v>
      </c>
      <c r="AG289" s="54">
        <f>X289/$O289</f>
        <v>0</v>
      </c>
      <c r="AH289" s="55">
        <f>(O289/N289)/($O$501/$N$501)</f>
        <v>0.95491236049093042</v>
      </c>
      <c r="AI289" s="54">
        <f>Y289+Z289+AA289</f>
        <v>0.75308641975308643</v>
      </c>
      <c r="AJ289" s="54">
        <f>AB289+AC289+AE289+AG289</f>
        <v>0.14814814814814814</v>
      </c>
      <c r="AK289" s="54">
        <f>AD289</f>
        <v>2.4691358024691357E-2</v>
      </c>
      <c r="AL289" s="54">
        <f>AF289</f>
        <v>7.407407407407407E-2</v>
      </c>
      <c r="AM289" s="55">
        <f>($AP$6*R289+$AP$7*P289+$AP$8*Q289+$AP$9*S289+$AP$10*T289+$AP$11*U289+$AP$12*V289+$AP$13*W289+$AP$14*X289)/N289</f>
        <v>0.39335180055401664</v>
      </c>
      <c r="AN289" s="54">
        <f>AM289/AM$501</f>
        <v>0.8039440500392625</v>
      </c>
      <c r="AV289" s="44"/>
    </row>
    <row r="290" spans="1:48" s="56" customFormat="1" ht="15" customHeight="1" x14ac:dyDescent="0.2">
      <c r="A290" s="43" t="s">
        <v>546</v>
      </c>
      <c r="B290" s="43"/>
      <c r="C290" s="43" t="s">
        <v>120</v>
      </c>
      <c r="D290" s="43">
        <v>19</v>
      </c>
      <c r="E290" s="43">
        <v>11</v>
      </c>
      <c r="F290" s="43" t="s">
        <v>417</v>
      </c>
      <c r="G290" s="43"/>
      <c r="H290" s="43" t="s">
        <v>125</v>
      </c>
      <c r="I290" s="43">
        <v>20</v>
      </c>
      <c r="J290" s="43" t="s">
        <v>505</v>
      </c>
      <c r="K290" s="43">
        <v>8</v>
      </c>
      <c r="L290" s="58">
        <v>97</v>
      </c>
      <c r="M290" s="58">
        <v>97</v>
      </c>
      <c r="N290" s="23">
        <v>477</v>
      </c>
      <c r="O290" s="23">
        <f>SUM(P290:X290)</f>
        <v>131</v>
      </c>
      <c r="P290" s="58">
        <v>16</v>
      </c>
      <c r="Q290" s="58">
        <v>29</v>
      </c>
      <c r="R290" s="58">
        <v>45</v>
      </c>
      <c r="S290" s="58">
        <v>0</v>
      </c>
      <c r="T290" s="58">
        <v>21</v>
      </c>
      <c r="U290" s="58">
        <v>2</v>
      </c>
      <c r="V290" s="58">
        <v>18</v>
      </c>
      <c r="W290" s="58">
        <v>0</v>
      </c>
      <c r="X290" s="58">
        <v>0</v>
      </c>
      <c r="Y290" s="54">
        <f>P290/$O290</f>
        <v>0.12213740458015267</v>
      </c>
      <c r="Z290" s="54">
        <f>Q290/$O290</f>
        <v>0.22137404580152673</v>
      </c>
      <c r="AA290" s="54">
        <f>R290/$O290</f>
        <v>0.34351145038167941</v>
      </c>
      <c r="AB290" s="54">
        <f>S290/$O290</f>
        <v>0</v>
      </c>
      <c r="AC290" s="54">
        <f>T290/$O290</f>
        <v>0.16030534351145037</v>
      </c>
      <c r="AD290" s="54">
        <f>U290/$O290</f>
        <v>1.5267175572519083E-2</v>
      </c>
      <c r="AE290" s="54">
        <f>V290/$O290</f>
        <v>0.13740458015267176</v>
      </c>
      <c r="AF290" s="54">
        <f>W290/$O290</f>
        <v>0</v>
      </c>
      <c r="AG290" s="54">
        <f>X290/$O290</f>
        <v>0</v>
      </c>
      <c r="AH290" s="55">
        <f>(O290/N290)/($O$501/$N$501)</f>
        <v>1.1687957253403887</v>
      </c>
      <c r="AI290" s="54">
        <f>Y290+Z290+AA290</f>
        <v>0.68702290076335881</v>
      </c>
      <c r="AJ290" s="54">
        <f>AB290+AC290+AE290+AG290</f>
        <v>0.29770992366412213</v>
      </c>
      <c r="AK290" s="54">
        <f>AD290</f>
        <v>1.5267175572519083E-2</v>
      </c>
      <c r="AL290" s="54">
        <f>AF290</f>
        <v>0</v>
      </c>
      <c r="AM290" s="55">
        <f>($AP$6*R290+$AP$7*P290+$AP$8*Q290+$AP$9*S290+$AP$10*T290+$AP$11*U290+$AP$12*V290+$AP$13*W290+$AP$14*X290)/N290</f>
        <v>0.51677148846960164</v>
      </c>
      <c r="AN290" s="54">
        <f>AM290/AM$501</f>
        <v>1.0561928604366908</v>
      </c>
      <c r="AV290" s="44"/>
    </row>
    <row r="291" spans="1:48" s="56" customFormat="1" ht="15" customHeight="1" x14ac:dyDescent="0.2">
      <c r="A291" s="43" t="s">
        <v>174</v>
      </c>
      <c r="B291" s="43"/>
      <c r="C291" s="43" t="s">
        <v>119</v>
      </c>
      <c r="D291" s="43">
        <v>5</v>
      </c>
      <c r="E291" s="43">
        <v>14</v>
      </c>
      <c r="F291" s="43"/>
      <c r="G291" s="43" t="s">
        <v>586</v>
      </c>
      <c r="H291" s="43" t="s">
        <v>171</v>
      </c>
      <c r="I291" s="43">
        <v>1</v>
      </c>
      <c r="J291" s="43" t="s">
        <v>501</v>
      </c>
      <c r="K291" s="43">
        <v>6</v>
      </c>
      <c r="L291" s="58">
        <v>226</v>
      </c>
      <c r="M291" s="58">
        <v>243</v>
      </c>
      <c r="N291" s="23">
        <v>1066</v>
      </c>
      <c r="O291" s="23">
        <f>SUM(P291:X291)</f>
        <v>230</v>
      </c>
      <c r="P291" s="58">
        <v>13</v>
      </c>
      <c r="Q291" s="58">
        <v>3</v>
      </c>
      <c r="R291" s="58">
        <v>61</v>
      </c>
      <c r="S291" s="58">
        <v>0</v>
      </c>
      <c r="T291" s="58">
        <v>77</v>
      </c>
      <c r="U291" s="58">
        <v>21</v>
      </c>
      <c r="V291" s="58">
        <v>22</v>
      </c>
      <c r="W291" s="58">
        <v>24</v>
      </c>
      <c r="X291" s="58">
        <v>9</v>
      </c>
      <c r="Y291" s="54">
        <f>P291/$O291</f>
        <v>5.6521739130434782E-2</v>
      </c>
      <c r="Z291" s="54">
        <f>Q291/$O291</f>
        <v>1.3043478260869565E-2</v>
      </c>
      <c r="AA291" s="54">
        <f>R291/$O291</f>
        <v>0.26521739130434785</v>
      </c>
      <c r="AB291" s="54">
        <f>S291/$O291</f>
        <v>0</v>
      </c>
      <c r="AC291" s="54">
        <f>T291/$O291</f>
        <v>0.33478260869565218</v>
      </c>
      <c r="AD291" s="54">
        <f>U291/$O291</f>
        <v>9.1304347826086957E-2</v>
      </c>
      <c r="AE291" s="54">
        <f>V291/$O291</f>
        <v>9.5652173913043481E-2</v>
      </c>
      <c r="AF291" s="54">
        <f>W291/$O291</f>
        <v>0.10434782608695652</v>
      </c>
      <c r="AG291" s="54">
        <f>X291/$O291</f>
        <v>3.9130434782608699E-2</v>
      </c>
      <c r="AH291" s="55">
        <f>(O291/N291)/($O$501/$N$501)</f>
        <v>0.91824025770229023</v>
      </c>
      <c r="AI291" s="54">
        <f>Y291+Z291+AA291</f>
        <v>0.33478260869565218</v>
      </c>
      <c r="AJ291" s="54">
        <f>AB291+AC291+AE291+AG291</f>
        <v>0.46956521739130436</v>
      </c>
      <c r="AK291" s="54">
        <f>AD291</f>
        <v>9.1304347826086957E-2</v>
      </c>
      <c r="AL291" s="54">
        <f>AF291</f>
        <v>0.10434782608695652</v>
      </c>
      <c r="AM291" s="55">
        <f>($AP$6*R291+$AP$7*P291+$AP$8*Q291+$AP$9*S291+$AP$10*T291+$AP$11*U291+$AP$12*V291+$AP$13*W291+$AP$14*X291)/N291</f>
        <v>0.50375234521575984</v>
      </c>
      <c r="AN291" s="54">
        <f>AM291/AM$501</f>
        <v>1.0295839501919859</v>
      </c>
      <c r="AV291" s="44"/>
    </row>
    <row r="292" spans="1:48" s="56" customFormat="1" ht="15" customHeight="1" x14ac:dyDescent="0.2">
      <c r="A292" s="43" t="s">
        <v>396</v>
      </c>
      <c r="B292" s="43"/>
      <c r="C292" s="43" t="s">
        <v>330</v>
      </c>
      <c r="D292" s="43">
        <v>25</v>
      </c>
      <c r="E292" s="43">
        <v>7</v>
      </c>
      <c r="F292" s="43"/>
      <c r="G292" s="43"/>
      <c r="H292" s="43" t="s">
        <v>330</v>
      </c>
      <c r="I292" s="43">
        <v>17</v>
      </c>
      <c r="J292" s="43" t="s">
        <v>503</v>
      </c>
      <c r="K292" s="43">
        <v>10</v>
      </c>
      <c r="L292" s="58">
        <v>153</v>
      </c>
      <c r="M292" s="58">
        <v>159</v>
      </c>
      <c r="N292" s="25">
        <v>792</v>
      </c>
      <c r="O292" s="23">
        <f>SUM(P292:X292)</f>
        <v>202</v>
      </c>
      <c r="P292" s="58">
        <v>21</v>
      </c>
      <c r="Q292" s="58">
        <v>12</v>
      </c>
      <c r="R292" s="58">
        <v>55</v>
      </c>
      <c r="S292" s="58">
        <v>0</v>
      </c>
      <c r="T292" s="58">
        <v>68</v>
      </c>
      <c r="U292" s="58">
        <v>7</v>
      </c>
      <c r="V292" s="58">
        <v>29</v>
      </c>
      <c r="W292" s="58">
        <v>8</v>
      </c>
      <c r="X292" s="58">
        <v>2</v>
      </c>
      <c r="Y292" s="54">
        <f>P292/$O292</f>
        <v>0.10396039603960396</v>
      </c>
      <c r="Z292" s="54">
        <f>Q292/$O292</f>
        <v>5.9405940594059403E-2</v>
      </c>
      <c r="AA292" s="54">
        <f>R292/$O292</f>
        <v>0.2722772277227723</v>
      </c>
      <c r="AB292" s="54">
        <f>S292/$O292</f>
        <v>0</v>
      </c>
      <c r="AC292" s="54">
        <f>T292/$O292</f>
        <v>0.33663366336633666</v>
      </c>
      <c r="AD292" s="54">
        <f>U292/$O292</f>
        <v>3.4653465346534656E-2</v>
      </c>
      <c r="AE292" s="54">
        <f>V292/$O292</f>
        <v>0.14356435643564355</v>
      </c>
      <c r="AF292" s="54">
        <f>W292/$O292</f>
        <v>3.9603960396039604E-2</v>
      </c>
      <c r="AG292" s="54">
        <f>X292/$O292</f>
        <v>9.9009900990099011E-3</v>
      </c>
      <c r="AH292" s="55">
        <f>(O292/N292)/($O$501/$N$501)</f>
        <v>1.0854551557507113</v>
      </c>
      <c r="AI292" s="54">
        <f>Y292+Z292+AA292</f>
        <v>0.43564356435643564</v>
      </c>
      <c r="AJ292" s="54">
        <f>AB292+AC292+AE292+AG292</f>
        <v>0.49009900990099009</v>
      </c>
      <c r="AK292" s="54">
        <f>AD292</f>
        <v>3.4653465346534656E-2</v>
      </c>
      <c r="AL292" s="54">
        <f>AF292</f>
        <v>3.9603960396039604E-2</v>
      </c>
      <c r="AM292" s="55">
        <f>($AP$6*R292+$AP$7*P292+$AP$8*Q292+$AP$9*S292+$AP$10*T292+$AP$11*U292+$AP$12*V292+$AP$13*W292+$AP$14*X292)/N292</f>
        <v>0.53345959595959591</v>
      </c>
      <c r="AN292" s="54">
        <f>AM292/AM$501</f>
        <v>1.0903005083592385</v>
      </c>
      <c r="AV292" s="44"/>
    </row>
    <row r="293" spans="1:48" s="56" customFormat="1" ht="15" customHeight="1" x14ac:dyDescent="0.2">
      <c r="A293" s="43" t="s">
        <v>458</v>
      </c>
      <c r="B293" s="43"/>
      <c r="C293" s="43" t="s">
        <v>114</v>
      </c>
      <c r="D293" s="43">
        <v>23</v>
      </c>
      <c r="E293" s="43">
        <v>8</v>
      </c>
      <c r="F293" s="43"/>
      <c r="G293" s="43" t="s">
        <v>586</v>
      </c>
      <c r="H293" s="43" t="s">
        <v>430</v>
      </c>
      <c r="I293" s="43">
        <v>26</v>
      </c>
      <c r="J293" s="43" t="s">
        <v>510</v>
      </c>
      <c r="K293" s="43">
        <v>99</v>
      </c>
      <c r="L293" s="58">
        <v>215</v>
      </c>
      <c r="M293" s="58">
        <v>278</v>
      </c>
      <c r="N293" s="25">
        <v>1092</v>
      </c>
      <c r="O293" s="25">
        <f>SUM(P293:X293)</f>
        <v>230</v>
      </c>
      <c r="P293" s="58">
        <v>7</v>
      </c>
      <c r="Q293" s="58">
        <v>2</v>
      </c>
      <c r="R293" s="58">
        <v>30</v>
      </c>
      <c r="S293" s="58">
        <v>0</v>
      </c>
      <c r="T293" s="58">
        <v>51</v>
      </c>
      <c r="U293" s="58">
        <v>29</v>
      </c>
      <c r="V293" s="58">
        <v>66</v>
      </c>
      <c r="W293" s="58">
        <v>37</v>
      </c>
      <c r="X293" s="58">
        <v>8</v>
      </c>
      <c r="Y293" s="54">
        <f>P293/$O293</f>
        <v>3.0434782608695653E-2</v>
      </c>
      <c r="Z293" s="54">
        <f>Q293/$O293</f>
        <v>8.6956521739130436E-3</v>
      </c>
      <c r="AA293" s="54">
        <f>R293/$O293</f>
        <v>0.13043478260869565</v>
      </c>
      <c r="AB293" s="54">
        <f>S293/$O293</f>
        <v>0</v>
      </c>
      <c r="AC293" s="54">
        <f>T293/$O293</f>
        <v>0.22173913043478261</v>
      </c>
      <c r="AD293" s="54">
        <f>U293/$O293</f>
        <v>0.12608695652173912</v>
      </c>
      <c r="AE293" s="54">
        <f>V293/$O293</f>
        <v>0.28695652173913044</v>
      </c>
      <c r="AF293" s="54">
        <f>W293/$O293</f>
        <v>0.16086956521739129</v>
      </c>
      <c r="AG293" s="54">
        <f>X293/$O293</f>
        <v>3.4782608695652174E-2</v>
      </c>
      <c r="AH293" s="55">
        <f>(O293/N293)/($O$501/$N$501)</f>
        <v>0.89637739442366426</v>
      </c>
      <c r="AI293" s="54">
        <f>Y293+Z293+AA293</f>
        <v>0.16956521739130434</v>
      </c>
      <c r="AJ293" s="54">
        <f>AB293+AC293+AE293+AG293</f>
        <v>0.54347826086956519</v>
      </c>
      <c r="AK293" s="54">
        <f>AD293</f>
        <v>0.12608695652173912</v>
      </c>
      <c r="AL293" s="54">
        <f>AF293</f>
        <v>0.16086956521739129</v>
      </c>
      <c r="AM293" s="55">
        <f>($AP$6*R293+$AP$7*P293+$AP$8*Q293+$AP$9*S293+$AP$10*T293+$AP$11*U293+$AP$12*V293+$AP$13*W293+$AP$14*X293)/N293</f>
        <v>0.51510989010989006</v>
      </c>
      <c r="AN293" s="54">
        <f>AM293/AM$501</f>
        <v>1.0527968365390916</v>
      </c>
      <c r="AV293" s="44"/>
    </row>
    <row r="294" spans="1:48" s="56" customFormat="1" ht="15" customHeight="1" x14ac:dyDescent="0.2">
      <c r="A294" s="43" t="s">
        <v>459</v>
      </c>
      <c r="B294" s="43"/>
      <c r="C294" s="43" t="s">
        <v>109</v>
      </c>
      <c r="D294" s="43">
        <v>26</v>
      </c>
      <c r="E294" s="43">
        <v>14</v>
      </c>
      <c r="F294" s="43"/>
      <c r="G294" s="43" t="s">
        <v>585</v>
      </c>
      <c r="H294" s="43" t="s">
        <v>286</v>
      </c>
      <c r="I294" s="43">
        <v>25</v>
      </c>
      <c r="J294" s="43" t="s">
        <v>507</v>
      </c>
      <c r="K294" s="43">
        <v>4</v>
      </c>
      <c r="L294" s="58">
        <v>319</v>
      </c>
      <c r="M294" s="58">
        <v>334</v>
      </c>
      <c r="N294" s="23">
        <v>1604</v>
      </c>
      <c r="O294" s="23">
        <f>SUM(P294:X294)</f>
        <v>360</v>
      </c>
      <c r="P294" s="58">
        <v>30</v>
      </c>
      <c r="Q294" s="58">
        <v>7</v>
      </c>
      <c r="R294" s="58">
        <v>105</v>
      </c>
      <c r="S294" s="58">
        <v>0</v>
      </c>
      <c r="T294" s="58">
        <v>97</v>
      </c>
      <c r="U294" s="58">
        <v>16</v>
      </c>
      <c r="V294" s="58">
        <v>82</v>
      </c>
      <c r="W294" s="58">
        <v>17</v>
      </c>
      <c r="X294" s="58">
        <v>6</v>
      </c>
      <c r="Y294" s="54">
        <f>P294/$O294</f>
        <v>8.3333333333333329E-2</v>
      </c>
      <c r="Z294" s="54">
        <f>Q294/$O294</f>
        <v>1.9444444444444445E-2</v>
      </c>
      <c r="AA294" s="54">
        <f>R294/$O294</f>
        <v>0.29166666666666669</v>
      </c>
      <c r="AB294" s="54">
        <f>S294/$O294</f>
        <v>0</v>
      </c>
      <c r="AC294" s="54">
        <f>T294/$O294</f>
        <v>0.26944444444444443</v>
      </c>
      <c r="AD294" s="54">
        <f>U294/$O294</f>
        <v>4.4444444444444446E-2</v>
      </c>
      <c r="AE294" s="54">
        <f>V294/$O294</f>
        <v>0.22777777777777777</v>
      </c>
      <c r="AF294" s="54">
        <f>W294/$O294</f>
        <v>4.7222222222222221E-2</v>
      </c>
      <c r="AG294" s="54">
        <f>X294/$O294</f>
        <v>1.6666666666666666E-2</v>
      </c>
      <c r="AH294" s="55">
        <f>(O294/N294)/($O$501/$N$501)</f>
        <v>0.95517695244451617</v>
      </c>
      <c r="AI294" s="54">
        <f>Y294+Z294+AA294</f>
        <v>0.39444444444444449</v>
      </c>
      <c r="AJ294" s="54">
        <f>AB294+AC294+AE294+AG294</f>
        <v>0.51388888888888895</v>
      </c>
      <c r="AK294" s="54">
        <f>AD294</f>
        <v>4.4444444444444446E-2</v>
      </c>
      <c r="AL294" s="54">
        <f>AF294</f>
        <v>4.7222222222222221E-2</v>
      </c>
      <c r="AM294" s="55">
        <f>($AP$6*R294+$AP$7*P294+$AP$8*Q294+$AP$9*S294+$AP$10*T294+$AP$11*U294+$AP$12*V294+$AP$13*W294+$AP$14*X294)/N294</f>
        <v>0.45417705735660846</v>
      </c>
      <c r="AN294" s="54">
        <f>AM294/AM$501</f>
        <v>0.92826050983347341</v>
      </c>
      <c r="AV294" s="44"/>
    </row>
    <row r="295" spans="1:48" s="56" customFormat="1" ht="15" customHeight="1" x14ac:dyDescent="0.2">
      <c r="A295" s="43" t="s">
        <v>193</v>
      </c>
      <c r="B295" s="43"/>
      <c r="C295" s="43" t="s">
        <v>34</v>
      </c>
      <c r="D295" s="43">
        <v>12</v>
      </c>
      <c r="E295" s="43">
        <v>12</v>
      </c>
      <c r="F295" s="43"/>
      <c r="G295" s="43"/>
      <c r="H295" s="43" t="s">
        <v>105</v>
      </c>
      <c r="I295" s="43">
        <v>12</v>
      </c>
      <c r="J295" s="43" t="s">
        <v>110</v>
      </c>
      <c r="K295" s="43">
        <v>5</v>
      </c>
      <c r="L295" s="58">
        <v>52</v>
      </c>
      <c r="M295" s="58">
        <v>52</v>
      </c>
      <c r="N295" s="23">
        <v>330</v>
      </c>
      <c r="O295" s="23">
        <f>SUM(P295:X295)</f>
        <v>111</v>
      </c>
      <c r="P295" s="58">
        <v>4</v>
      </c>
      <c r="Q295" s="58">
        <v>0</v>
      </c>
      <c r="R295" s="58">
        <v>46</v>
      </c>
      <c r="S295" s="58">
        <v>0</v>
      </c>
      <c r="T295" s="58">
        <v>42</v>
      </c>
      <c r="U295" s="58">
        <v>5</v>
      </c>
      <c r="V295" s="58">
        <v>9</v>
      </c>
      <c r="W295" s="58">
        <v>0</v>
      </c>
      <c r="X295" s="58">
        <v>5</v>
      </c>
      <c r="Y295" s="54">
        <f>P295/$O295</f>
        <v>3.6036036036036036E-2</v>
      </c>
      <c r="Z295" s="54">
        <f>Q295/$O295</f>
        <v>0</v>
      </c>
      <c r="AA295" s="54">
        <f>R295/$O295</f>
        <v>0.4144144144144144</v>
      </c>
      <c r="AB295" s="54">
        <f>S295/$O295</f>
        <v>0</v>
      </c>
      <c r="AC295" s="54">
        <f>T295/$O295</f>
        <v>0.3783783783783784</v>
      </c>
      <c r="AD295" s="54">
        <f>U295/$O295</f>
        <v>4.5045045045045043E-2</v>
      </c>
      <c r="AE295" s="54">
        <f>V295/$O295</f>
        <v>8.1081081081081086E-2</v>
      </c>
      <c r="AF295" s="54">
        <f>W295/$O295</f>
        <v>0</v>
      </c>
      <c r="AG295" s="54">
        <f>X295/$O295</f>
        <v>4.5045045045045043E-2</v>
      </c>
      <c r="AH295" s="55">
        <f>(O295/N295)/($O$501/$N$501)</f>
        <v>1.4315111559009381</v>
      </c>
      <c r="AI295" s="54">
        <f>Y295+Z295+AA295</f>
        <v>0.45045045045045046</v>
      </c>
      <c r="AJ295" s="54">
        <f>AB295+AC295+AE295+AG295</f>
        <v>0.50450450450450457</v>
      </c>
      <c r="AK295" s="54">
        <f>AD295</f>
        <v>4.5045045045045043E-2</v>
      </c>
      <c r="AL295" s="54">
        <f>AF295</f>
        <v>0</v>
      </c>
      <c r="AM295" s="55">
        <f>($AP$6*R295+$AP$7*P295+$AP$8*Q295+$AP$9*S295+$AP$10*T295+$AP$11*U295+$AP$12*V295+$AP$13*W295+$AP$14*X295)/N295</f>
        <v>0.67878787878787883</v>
      </c>
      <c r="AN295" s="54">
        <f>AM295/AM$501</f>
        <v>1.3873267533584064</v>
      </c>
      <c r="AV295" s="44"/>
    </row>
    <row r="296" spans="1:48" s="56" customFormat="1" ht="15" customHeight="1" x14ac:dyDescent="0.2">
      <c r="A296" s="43" t="s">
        <v>69</v>
      </c>
      <c r="B296" s="43"/>
      <c r="C296" s="43" t="s">
        <v>110</v>
      </c>
      <c r="D296" s="43">
        <v>29</v>
      </c>
      <c r="E296" s="43">
        <v>11</v>
      </c>
      <c r="F296" s="43"/>
      <c r="G296" s="43"/>
      <c r="H296" s="43" t="s">
        <v>421</v>
      </c>
      <c r="I296" s="43">
        <v>13</v>
      </c>
      <c r="J296" s="43" t="s">
        <v>110</v>
      </c>
      <c r="K296" s="43">
        <v>5</v>
      </c>
      <c r="L296" s="58">
        <v>68</v>
      </c>
      <c r="M296" s="58">
        <v>72</v>
      </c>
      <c r="N296" s="23">
        <v>435</v>
      </c>
      <c r="O296" s="23">
        <f>SUM(P296:X296)</f>
        <v>113</v>
      </c>
      <c r="P296" s="58">
        <v>23</v>
      </c>
      <c r="Q296" s="58">
        <v>1</v>
      </c>
      <c r="R296" s="58">
        <v>54</v>
      </c>
      <c r="S296" s="58">
        <v>0</v>
      </c>
      <c r="T296" s="58">
        <v>11</v>
      </c>
      <c r="U296" s="58">
        <v>5</v>
      </c>
      <c r="V296" s="58">
        <v>15</v>
      </c>
      <c r="W296" s="58">
        <v>4</v>
      </c>
      <c r="X296" s="58">
        <v>0</v>
      </c>
      <c r="Y296" s="54">
        <f>P296/$O296</f>
        <v>0.20353982300884957</v>
      </c>
      <c r="Z296" s="54">
        <f>Q296/$O296</f>
        <v>8.8495575221238937E-3</v>
      </c>
      <c r="AA296" s="54">
        <f>R296/$O296</f>
        <v>0.47787610619469029</v>
      </c>
      <c r="AB296" s="54">
        <f>S296/$O296</f>
        <v>0</v>
      </c>
      <c r="AC296" s="54">
        <f>T296/$O296</f>
        <v>9.7345132743362831E-2</v>
      </c>
      <c r="AD296" s="54">
        <f>U296/$O296</f>
        <v>4.4247787610619468E-2</v>
      </c>
      <c r="AE296" s="54">
        <f>V296/$O296</f>
        <v>0.13274336283185842</v>
      </c>
      <c r="AF296" s="54">
        <f>W296/$O296</f>
        <v>3.5398230088495575E-2</v>
      </c>
      <c r="AG296" s="54">
        <f>X296/$O296</f>
        <v>0</v>
      </c>
      <c r="AH296" s="55">
        <f>(O296/N296)/($O$501/$N$501)</f>
        <v>1.105541079083483</v>
      </c>
      <c r="AI296" s="54">
        <f>Y296+Z296+AA296</f>
        <v>0.69026548672566368</v>
      </c>
      <c r="AJ296" s="54">
        <f>AB296+AC296+AE296+AG296</f>
        <v>0.23008849557522126</v>
      </c>
      <c r="AK296" s="54">
        <f>AD296</f>
        <v>4.4247787610619468E-2</v>
      </c>
      <c r="AL296" s="54">
        <f>AF296</f>
        <v>3.5398230088495575E-2</v>
      </c>
      <c r="AM296" s="55">
        <f>($AP$6*R296+$AP$7*P296+$AP$8*Q296+$AP$9*S296+$AP$10*T296+$AP$11*U296+$AP$12*V296+$AP$13*W296+$AP$14*X296)/N296</f>
        <v>0.50344827586206897</v>
      </c>
      <c r="AN296" s="54">
        <f>AM296/AM$501</f>
        <v>1.0289624842488918</v>
      </c>
      <c r="AV296" s="44"/>
    </row>
    <row r="297" spans="1:48" s="56" customFormat="1" ht="15" customHeight="1" x14ac:dyDescent="0.2">
      <c r="A297" s="43" t="s">
        <v>300</v>
      </c>
      <c r="B297" s="43"/>
      <c r="C297" s="43" t="s">
        <v>118</v>
      </c>
      <c r="D297" s="43">
        <v>31</v>
      </c>
      <c r="E297" s="43">
        <v>7</v>
      </c>
      <c r="F297" s="43"/>
      <c r="G297" s="43"/>
      <c r="H297" s="43" t="s">
        <v>331</v>
      </c>
      <c r="I297" s="43">
        <v>18</v>
      </c>
      <c r="J297" s="43" t="s">
        <v>503</v>
      </c>
      <c r="K297" s="43">
        <v>10</v>
      </c>
      <c r="L297" s="58">
        <v>58</v>
      </c>
      <c r="M297" s="58">
        <v>59</v>
      </c>
      <c r="N297" s="23">
        <v>282</v>
      </c>
      <c r="O297" s="23">
        <f>SUM(P297:X297)</f>
        <v>79</v>
      </c>
      <c r="P297" s="58">
        <v>18</v>
      </c>
      <c r="Q297" s="58">
        <v>0</v>
      </c>
      <c r="R297" s="58">
        <v>24</v>
      </c>
      <c r="S297" s="58">
        <v>0</v>
      </c>
      <c r="T297" s="58">
        <v>36</v>
      </c>
      <c r="U297" s="58">
        <v>0</v>
      </c>
      <c r="V297" s="58">
        <v>0</v>
      </c>
      <c r="W297" s="58">
        <v>1</v>
      </c>
      <c r="X297" s="58">
        <v>0</v>
      </c>
      <c r="Y297" s="54">
        <f>P297/$O297</f>
        <v>0.22784810126582278</v>
      </c>
      <c r="Z297" s="54">
        <f>Q297/$O297</f>
        <v>0</v>
      </c>
      <c r="AA297" s="54">
        <f>R297/$O297</f>
        <v>0.30379746835443039</v>
      </c>
      <c r="AB297" s="54">
        <f>S297/$O297</f>
        <v>0</v>
      </c>
      <c r="AC297" s="54">
        <f>T297/$O297</f>
        <v>0.45569620253164556</v>
      </c>
      <c r="AD297" s="54">
        <f>U297/$O297</f>
        <v>0</v>
      </c>
      <c r="AE297" s="54">
        <f>V297/$O297</f>
        <v>0</v>
      </c>
      <c r="AF297" s="54">
        <f>W297/$O297</f>
        <v>1.2658227848101266E-2</v>
      </c>
      <c r="AG297" s="54">
        <f>X297/$O297</f>
        <v>0</v>
      </c>
      <c r="AH297" s="55">
        <f>(O297/N297)/($O$501/$N$501)</f>
        <v>1.1922399793731218</v>
      </c>
      <c r="AI297" s="54">
        <f>Y297+Z297+AA297</f>
        <v>0.53164556962025311</v>
      </c>
      <c r="AJ297" s="54">
        <f>AB297+AC297+AE297+AG297</f>
        <v>0.45569620253164556</v>
      </c>
      <c r="AK297" s="54">
        <f>AD297</f>
        <v>0</v>
      </c>
      <c r="AL297" s="54">
        <f>AF297</f>
        <v>1.2658227848101266E-2</v>
      </c>
      <c r="AM297" s="55">
        <f>($AP$6*R297+$AP$7*P297+$AP$8*Q297+$AP$9*S297+$AP$10*T297+$AP$11*U297+$AP$12*V297+$AP$13*W297+$AP$14*X297)/N297</f>
        <v>0.599290780141844</v>
      </c>
      <c r="AN297" s="54">
        <f>AM297/AM$501</f>
        <v>1.2248482306674</v>
      </c>
      <c r="AV297" s="44"/>
    </row>
    <row r="298" spans="1:48" s="56" customFormat="1" ht="15" customHeight="1" x14ac:dyDescent="0.2">
      <c r="A298" s="43" t="s">
        <v>76</v>
      </c>
      <c r="B298" s="43"/>
      <c r="C298" s="43" t="s">
        <v>112</v>
      </c>
      <c r="D298" s="43">
        <v>17</v>
      </c>
      <c r="E298" s="43">
        <v>15</v>
      </c>
      <c r="F298" s="43"/>
      <c r="G298" s="43"/>
      <c r="H298" s="43" t="s">
        <v>72</v>
      </c>
      <c r="I298" s="43">
        <v>11</v>
      </c>
      <c r="J298" s="43" t="s">
        <v>507</v>
      </c>
      <c r="K298" s="43">
        <v>4</v>
      </c>
      <c r="L298" s="58">
        <v>68</v>
      </c>
      <c r="M298" s="58">
        <v>80</v>
      </c>
      <c r="N298" s="23">
        <v>438</v>
      </c>
      <c r="O298" s="23">
        <f>SUM(P298:X298)</f>
        <v>103</v>
      </c>
      <c r="P298" s="58">
        <v>17</v>
      </c>
      <c r="Q298" s="58">
        <v>4</v>
      </c>
      <c r="R298" s="58">
        <v>46</v>
      </c>
      <c r="S298" s="58">
        <v>0</v>
      </c>
      <c r="T298" s="58">
        <v>32</v>
      </c>
      <c r="U298" s="58">
        <v>2</v>
      </c>
      <c r="V298" s="58">
        <v>0</v>
      </c>
      <c r="W298" s="58">
        <v>2</v>
      </c>
      <c r="X298" s="58">
        <v>0</v>
      </c>
      <c r="Y298" s="54">
        <f>P298/$O298</f>
        <v>0.1650485436893204</v>
      </c>
      <c r="Z298" s="54">
        <f>Q298/$O298</f>
        <v>3.8834951456310676E-2</v>
      </c>
      <c r="AA298" s="54">
        <f>R298/$O298</f>
        <v>0.44660194174757284</v>
      </c>
      <c r="AB298" s="54">
        <f>S298/$O298</f>
        <v>0</v>
      </c>
      <c r="AC298" s="54">
        <f>T298/$O298</f>
        <v>0.31067961165048541</v>
      </c>
      <c r="AD298" s="54">
        <f>U298/$O298</f>
        <v>1.9417475728155338E-2</v>
      </c>
      <c r="AE298" s="54">
        <f>V298/$O298</f>
        <v>0</v>
      </c>
      <c r="AF298" s="54">
        <f>W298/$O298</f>
        <v>1.9417475728155338E-2</v>
      </c>
      <c r="AG298" s="54">
        <f>X298/$O298</f>
        <v>0</v>
      </c>
      <c r="AH298" s="55">
        <f>(O298/N298)/($O$501/$N$501)</f>
        <v>1.0008034923088749</v>
      </c>
      <c r="AI298" s="54">
        <f>Y298+Z298+AA298</f>
        <v>0.65048543689320393</v>
      </c>
      <c r="AJ298" s="54">
        <f>AB298+AC298+AE298+AG298</f>
        <v>0.31067961165048541</v>
      </c>
      <c r="AK298" s="54">
        <f>AD298</f>
        <v>1.9417475728155338E-2</v>
      </c>
      <c r="AL298" s="54">
        <f>AF298</f>
        <v>1.9417475728155338E-2</v>
      </c>
      <c r="AM298" s="55">
        <f>($AP$6*R298+$AP$7*P298+$AP$8*Q298+$AP$9*S298+$AP$10*T298+$AP$11*U298+$AP$12*V298+$AP$13*W298+$AP$14*X298)/N298</f>
        <v>0.4634703196347032</v>
      </c>
      <c r="AN298" s="54">
        <f>AM298/AM$501</f>
        <v>0.94725435428367211</v>
      </c>
      <c r="AV298" s="44"/>
    </row>
    <row r="299" spans="1:48" s="56" customFormat="1" ht="15" customHeight="1" x14ac:dyDescent="0.2">
      <c r="A299" s="43" t="s">
        <v>397</v>
      </c>
      <c r="B299" s="43"/>
      <c r="C299" s="43" t="s">
        <v>330</v>
      </c>
      <c r="D299" s="43">
        <v>25</v>
      </c>
      <c r="E299" s="43">
        <v>9</v>
      </c>
      <c r="F299" s="43"/>
      <c r="G299" s="43"/>
      <c r="H299" s="43" t="s">
        <v>330</v>
      </c>
      <c r="I299" s="43">
        <v>17</v>
      </c>
      <c r="J299" s="43" t="s">
        <v>503</v>
      </c>
      <c r="K299" s="43">
        <v>10</v>
      </c>
      <c r="L299" s="58">
        <v>50</v>
      </c>
      <c r="M299" s="58">
        <v>50</v>
      </c>
      <c r="N299" s="23">
        <v>235</v>
      </c>
      <c r="O299" s="23">
        <f>SUM(P299:X299)</f>
        <v>62</v>
      </c>
      <c r="P299" s="58">
        <v>23</v>
      </c>
      <c r="Q299" s="58">
        <v>0</v>
      </c>
      <c r="R299" s="58">
        <v>36</v>
      </c>
      <c r="S299" s="58">
        <v>0</v>
      </c>
      <c r="T299" s="58">
        <v>3</v>
      </c>
      <c r="U299" s="58">
        <v>0</v>
      </c>
      <c r="V299" s="58">
        <v>0</v>
      </c>
      <c r="W299" s="58">
        <v>0</v>
      </c>
      <c r="X299" s="58">
        <v>0</v>
      </c>
      <c r="Y299" s="54">
        <f>P299/$O299</f>
        <v>0.37096774193548387</v>
      </c>
      <c r="Z299" s="54">
        <f>Q299/$O299</f>
        <v>0</v>
      </c>
      <c r="AA299" s="54">
        <f>R299/$O299</f>
        <v>0.58064516129032262</v>
      </c>
      <c r="AB299" s="54">
        <f>S299/$O299</f>
        <v>0</v>
      </c>
      <c r="AC299" s="54">
        <f>T299/$O299</f>
        <v>4.8387096774193547E-2</v>
      </c>
      <c r="AD299" s="54">
        <f>U299/$O299</f>
        <v>0</v>
      </c>
      <c r="AE299" s="54">
        <f>V299/$O299</f>
        <v>0</v>
      </c>
      <c r="AF299" s="54">
        <f>W299/$O299</f>
        <v>0</v>
      </c>
      <c r="AG299" s="54">
        <f>X299/$O299</f>
        <v>0</v>
      </c>
      <c r="AH299" s="55">
        <f>(O299/N299)/($O$501/$N$501)</f>
        <v>1.1228184109539272</v>
      </c>
      <c r="AI299" s="54">
        <f>Y299+Z299+AA299</f>
        <v>0.95161290322580649</v>
      </c>
      <c r="AJ299" s="54">
        <f>AB299+AC299+AE299+AG299</f>
        <v>4.8387096774193547E-2</v>
      </c>
      <c r="AK299" s="54">
        <f>AD299</f>
        <v>0</v>
      </c>
      <c r="AL299" s="54">
        <f>AF299</f>
        <v>0</v>
      </c>
      <c r="AM299" s="55">
        <f>($AP$6*R299+$AP$7*P299+$AP$8*Q299+$AP$9*S299+$AP$10*T299+$AP$11*U299+$AP$12*V299+$AP$13*W299+$AP$14*X299)/N299</f>
        <v>0.47872340425531917</v>
      </c>
      <c r="AN299" s="54">
        <f>AM299/AM$501</f>
        <v>0.97842906000058583</v>
      </c>
      <c r="AV299" s="44"/>
    </row>
    <row r="300" spans="1:48" s="56" customFormat="1" ht="15" customHeight="1" x14ac:dyDescent="0.2">
      <c r="A300" s="43" t="s">
        <v>361</v>
      </c>
      <c r="B300" s="43"/>
      <c r="C300" s="43" t="s">
        <v>324</v>
      </c>
      <c r="D300" s="43">
        <v>4</v>
      </c>
      <c r="E300" s="43">
        <v>18</v>
      </c>
      <c r="F300" s="43"/>
      <c r="G300" s="43"/>
      <c r="H300" s="43" t="s">
        <v>330</v>
      </c>
      <c r="I300" s="43">
        <v>17</v>
      </c>
      <c r="J300" s="43" t="s">
        <v>503</v>
      </c>
      <c r="K300" s="43">
        <v>10</v>
      </c>
      <c r="L300" s="58">
        <v>189</v>
      </c>
      <c r="M300" s="58">
        <v>192</v>
      </c>
      <c r="N300" s="23">
        <v>944</v>
      </c>
      <c r="O300" s="23">
        <f>SUM(P300:X300)</f>
        <v>240</v>
      </c>
      <c r="P300" s="58">
        <v>36</v>
      </c>
      <c r="Q300" s="58">
        <v>0</v>
      </c>
      <c r="R300" s="58">
        <v>86</v>
      </c>
      <c r="S300" s="58">
        <v>0</v>
      </c>
      <c r="T300" s="58">
        <v>68</v>
      </c>
      <c r="U300" s="58">
        <v>7</v>
      </c>
      <c r="V300" s="58">
        <v>0</v>
      </c>
      <c r="W300" s="58">
        <v>43</v>
      </c>
      <c r="X300" s="58">
        <v>0</v>
      </c>
      <c r="Y300" s="54">
        <f>P300/$O300</f>
        <v>0.15</v>
      </c>
      <c r="Z300" s="54">
        <f>Q300/$O300</f>
        <v>0</v>
      </c>
      <c r="AA300" s="54">
        <f>R300/$O300</f>
        <v>0.35833333333333334</v>
      </c>
      <c r="AB300" s="54">
        <f>S300/$O300</f>
        <v>0</v>
      </c>
      <c r="AC300" s="54">
        <f>T300/$O300</f>
        <v>0.28333333333333333</v>
      </c>
      <c r="AD300" s="54">
        <f>U300/$O300</f>
        <v>2.9166666666666667E-2</v>
      </c>
      <c r="AE300" s="54">
        <f>V300/$O300</f>
        <v>0</v>
      </c>
      <c r="AF300" s="54">
        <f>W300/$O300</f>
        <v>0.17916666666666667</v>
      </c>
      <c r="AG300" s="54">
        <f>X300/$O300</f>
        <v>0</v>
      </c>
      <c r="AH300" s="55">
        <f>(O300/N300)/($O$501/$N$501)</f>
        <v>1.0819942314413868</v>
      </c>
      <c r="AI300" s="54">
        <f>Y300+Z300+AA300</f>
        <v>0.5083333333333333</v>
      </c>
      <c r="AJ300" s="54">
        <f>AB300+AC300+AE300+AG300</f>
        <v>0.28333333333333333</v>
      </c>
      <c r="AK300" s="54">
        <f>AD300</f>
        <v>2.9166666666666667E-2</v>
      </c>
      <c r="AL300" s="54">
        <f>AF300</f>
        <v>0.17916666666666667</v>
      </c>
      <c r="AM300" s="55">
        <f>($AP$6*R300+$AP$7*P300+$AP$8*Q300+$AP$9*S300+$AP$10*T300+$AP$11*U300+$AP$12*V300+$AP$13*W300+$AP$14*X300)/N300</f>
        <v>0.49046610169491528</v>
      </c>
      <c r="AN300" s="54">
        <f>AM300/AM$501</f>
        <v>1.0024291325175494</v>
      </c>
      <c r="AV300" s="44"/>
    </row>
    <row r="301" spans="1:48" s="56" customFormat="1" ht="15" customHeight="1" x14ac:dyDescent="0.2">
      <c r="A301" s="43" t="s">
        <v>19</v>
      </c>
      <c r="B301" s="43"/>
      <c r="C301" s="43" t="s">
        <v>120</v>
      </c>
      <c r="D301" s="43">
        <v>19</v>
      </c>
      <c r="E301" s="43">
        <v>15</v>
      </c>
      <c r="F301" s="43"/>
      <c r="G301" s="43" t="s">
        <v>586</v>
      </c>
      <c r="H301" s="43" t="s">
        <v>423</v>
      </c>
      <c r="I301" s="43">
        <v>19</v>
      </c>
      <c r="J301" s="43" t="s">
        <v>505</v>
      </c>
      <c r="K301" s="43">
        <v>8</v>
      </c>
      <c r="L301" s="58">
        <v>93</v>
      </c>
      <c r="M301" s="58">
        <v>184</v>
      </c>
      <c r="N301" s="25">
        <v>1123</v>
      </c>
      <c r="O301" s="23">
        <f>SUM(P301:X301)</f>
        <v>367</v>
      </c>
      <c r="P301" s="58">
        <v>18</v>
      </c>
      <c r="Q301" s="58">
        <v>2</v>
      </c>
      <c r="R301" s="58">
        <v>67</v>
      </c>
      <c r="S301" s="58">
        <v>0</v>
      </c>
      <c r="T301" s="58">
        <v>26</v>
      </c>
      <c r="U301" s="58">
        <v>2</v>
      </c>
      <c r="V301" s="68">
        <v>241</v>
      </c>
      <c r="W301" s="58">
        <v>6</v>
      </c>
      <c r="X301" s="58">
        <v>5</v>
      </c>
      <c r="Y301" s="54">
        <f>P301/$O301</f>
        <v>4.9046321525885561E-2</v>
      </c>
      <c r="Z301" s="54">
        <f>Q301/$O301</f>
        <v>5.4495912806539508E-3</v>
      </c>
      <c r="AA301" s="54">
        <f>R301/$O301</f>
        <v>0.18256130790190736</v>
      </c>
      <c r="AB301" s="54">
        <f>S301/$O301</f>
        <v>0</v>
      </c>
      <c r="AC301" s="54">
        <f>T301/$O301</f>
        <v>7.0844686648501368E-2</v>
      </c>
      <c r="AD301" s="54">
        <f>U301/$O301</f>
        <v>5.4495912806539508E-3</v>
      </c>
      <c r="AE301" s="54">
        <f>V301/$O301</f>
        <v>0.65667574931880113</v>
      </c>
      <c r="AF301" s="54">
        <f>W301/$O301</f>
        <v>1.6348773841961851E-2</v>
      </c>
      <c r="AG301" s="54">
        <f>X301/$O301</f>
        <v>1.3623978201634877E-2</v>
      </c>
      <c r="AH301" s="57">
        <f>(O301/N301)/($O$501/$N$501)</f>
        <v>1.3908234546393798</v>
      </c>
      <c r="AI301" s="54">
        <f>Y301+Z301+AA301</f>
        <v>0.23705722070844687</v>
      </c>
      <c r="AJ301" s="54">
        <f>AB301+AC301+AE301+AG301</f>
        <v>0.74114441416893739</v>
      </c>
      <c r="AK301" s="54">
        <f>AD301</f>
        <v>5.4495912806539508E-3</v>
      </c>
      <c r="AL301" s="54">
        <f>AF301</f>
        <v>1.6348773841961851E-2</v>
      </c>
      <c r="AM301" s="55">
        <f>($AP$6*R301+$AP$7*P301+$AP$8*Q301+$AP$9*S301+$AP$10*T301+$AP$11*U301+$AP$12*V301+$AP$13*W301+$AP$14*X301)/N301</f>
        <v>0.51736420302760466</v>
      </c>
      <c r="AN301" s="54">
        <f>AM301/AM$501</f>
        <v>1.0574042679899474</v>
      </c>
      <c r="AV301" s="44"/>
    </row>
    <row r="302" spans="1:48" s="56" customFormat="1" ht="15" customHeight="1" x14ac:dyDescent="0.2">
      <c r="A302" s="43" t="s">
        <v>228</v>
      </c>
      <c r="B302" s="43"/>
      <c r="C302" s="43" t="s">
        <v>120</v>
      </c>
      <c r="D302" s="43">
        <v>19</v>
      </c>
      <c r="E302" s="43">
        <v>14</v>
      </c>
      <c r="F302" s="43"/>
      <c r="G302" s="43"/>
      <c r="H302" s="43" t="s">
        <v>125</v>
      </c>
      <c r="I302" s="43">
        <v>20</v>
      </c>
      <c r="J302" s="43" t="s">
        <v>505</v>
      </c>
      <c r="K302" s="43">
        <v>8</v>
      </c>
      <c r="L302" s="58">
        <v>82</v>
      </c>
      <c r="M302" s="58">
        <v>94</v>
      </c>
      <c r="N302" s="25">
        <v>508</v>
      </c>
      <c r="O302" s="23">
        <f>SUM(P302:X302)</f>
        <v>126</v>
      </c>
      <c r="P302" s="58">
        <v>14</v>
      </c>
      <c r="Q302" s="58">
        <v>4</v>
      </c>
      <c r="R302" s="58">
        <v>50</v>
      </c>
      <c r="S302" s="58">
        <v>0</v>
      </c>
      <c r="T302" s="58">
        <v>22</v>
      </c>
      <c r="U302" s="58">
        <v>1</v>
      </c>
      <c r="V302" s="68">
        <v>28</v>
      </c>
      <c r="W302" s="58">
        <v>7</v>
      </c>
      <c r="X302" s="58">
        <v>0</v>
      </c>
      <c r="Y302" s="54">
        <f>P302/$O302</f>
        <v>0.1111111111111111</v>
      </c>
      <c r="Z302" s="54">
        <f>Q302/$O302</f>
        <v>3.1746031746031744E-2</v>
      </c>
      <c r="AA302" s="54">
        <f>R302/$O302</f>
        <v>0.3968253968253968</v>
      </c>
      <c r="AB302" s="54">
        <f>S302/$O302</f>
        <v>0</v>
      </c>
      <c r="AC302" s="54">
        <f>T302/$O302</f>
        <v>0.17460317460317459</v>
      </c>
      <c r="AD302" s="54">
        <f>U302/$O302</f>
        <v>7.9365079365079361E-3</v>
      </c>
      <c r="AE302" s="54">
        <f>V302/$O302</f>
        <v>0.22222222222222221</v>
      </c>
      <c r="AF302" s="54">
        <f>W302/$O302</f>
        <v>5.5555555555555552E-2</v>
      </c>
      <c r="AG302" s="54">
        <f>X302/$O302</f>
        <v>0</v>
      </c>
      <c r="AH302" s="55">
        <f>(O302/N302)/($O$501/$N$501)</f>
        <v>1.0555833486266759</v>
      </c>
      <c r="AI302" s="54">
        <f>Y302+Z302+AA302</f>
        <v>0.53968253968253965</v>
      </c>
      <c r="AJ302" s="54">
        <f>AB302+AC302+AE302+AG302</f>
        <v>0.3968253968253968</v>
      </c>
      <c r="AK302" s="54">
        <f>AD302</f>
        <v>7.9365079365079361E-3</v>
      </c>
      <c r="AL302" s="54">
        <f>AF302</f>
        <v>5.5555555555555552E-2</v>
      </c>
      <c r="AM302" s="55">
        <f>($AP$6*R302+$AP$7*P302+$AP$8*Q302+$AP$9*S302+$AP$10*T302+$AP$11*U302+$AP$12*V302+$AP$13*W302+$AP$14*X302)/N302</f>
        <v>0.41732283464566927</v>
      </c>
      <c r="AN302" s="54">
        <f>AM302/AM$501</f>
        <v>0.85293675886665232</v>
      </c>
      <c r="AV302" s="44"/>
    </row>
    <row r="303" spans="1:48" s="56" customFormat="1" ht="15" customHeight="1" x14ac:dyDescent="0.2">
      <c r="A303" s="43" t="s">
        <v>249</v>
      </c>
      <c r="B303" s="43"/>
      <c r="C303" s="43" t="s">
        <v>114</v>
      </c>
      <c r="D303" s="43">
        <v>23</v>
      </c>
      <c r="E303" s="43">
        <v>9</v>
      </c>
      <c r="F303" s="43"/>
      <c r="G303" s="43"/>
      <c r="H303" s="43" t="s">
        <v>423</v>
      </c>
      <c r="I303" s="43">
        <v>19</v>
      </c>
      <c r="J303" s="43" t="s">
        <v>505</v>
      </c>
      <c r="K303" s="43">
        <v>8</v>
      </c>
      <c r="L303" s="58">
        <v>45</v>
      </c>
      <c r="M303" s="58">
        <v>48</v>
      </c>
      <c r="N303" s="23">
        <v>336</v>
      </c>
      <c r="O303" s="23">
        <f>SUM(P303:X303)</f>
        <v>68</v>
      </c>
      <c r="P303" s="58">
        <v>8</v>
      </c>
      <c r="Q303" s="58">
        <v>15</v>
      </c>
      <c r="R303" s="58">
        <v>30</v>
      </c>
      <c r="S303" s="58">
        <v>0</v>
      </c>
      <c r="T303" s="58">
        <v>6</v>
      </c>
      <c r="U303" s="58">
        <v>4</v>
      </c>
      <c r="V303" s="58">
        <v>0</v>
      </c>
      <c r="W303" s="58">
        <v>5</v>
      </c>
      <c r="X303" s="58">
        <v>0</v>
      </c>
      <c r="Y303" s="54">
        <f>P303/$O303</f>
        <v>0.11764705882352941</v>
      </c>
      <c r="Z303" s="54">
        <f>Q303/$O303</f>
        <v>0.22058823529411764</v>
      </c>
      <c r="AA303" s="54">
        <f>R303/$O303</f>
        <v>0.44117647058823528</v>
      </c>
      <c r="AB303" s="54">
        <f>S303/$O303</f>
        <v>0</v>
      </c>
      <c r="AC303" s="54">
        <f>T303/$O303</f>
        <v>8.8235294117647065E-2</v>
      </c>
      <c r="AD303" s="54">
        <f>U303/$O303</f>
        <v>5.8823529411764705E-2</v>
      </c>
      <c r="AE303" s="54">
        <f>V303/$O303</f>
        <v>0</v>
      </c>
      <c r="AF303" s="54">
        <f>W303/$O303</f>
        <v>7.3529411764705885E-2</v>
      </c>
      <c r="AG303" s="54">
        <f>X303/$O303</f>
        <v>0</v>
      </c>
      <c r="AH303" s="55">
        <f>(O303/N303)/($O$501/$N$501)</f>
        <v>0.86130175725056435</v>
      </c>
      <c r="AI303" s="54">
        <f>Y303+Z303+AA303</f>
        <v>0.77941176470588236</v>
      </c>
      <c r="AJ303" s="54">
        <f>AB303+AC303+AE303+AG303</f>
        <v>8.8235294117647065E-2</v>
      </c>
      <c r="AK303" s="54">
        <f>AD303</f>
        <v>5.8823529411764705E-2</v>
      </c>
      <c r="AL303" s="54">
        <f>AF303</f>
        <v>7.3529411764705885E-2</v>
      </c>
      <c r="AM303" s="55">
        <f>($AP$6*R303+$AP$7*P303+$AP$8*Q303+$AP$9*S303+$AP$10*T303+$AP$11*U303+$AP$12*V303+$AP$13*W303+$AP$14*X303)/N303</f>
        <v>0.40476190476190477</v>
      </c>
      <c r="AN303" s="54">
        <f>AM303/AM$501</f>
        <v>0.82726435866716197</v>
      </c>
      <c r="AV303" s="44"/>
    </row>
    <row r="304" spans="1:48" s="56" customFormat="1" ht="15" customHeight="1" x14ac:dyDescent="0.2">
      <c r="A304" s="43" t="s">
        <v>267</v>
      </c>
      <c r="B304" s="43"/>
      <c r="C304" s="43" t="s">
        <v>122</v>
      </c>
      <c r="D304" s="43">
        <v>24</v>
      </c>
      <c r="E304" s="43">
        <v>14</v>
      </c>
      <c r="F304" s="43"/>
      <c r="G304" s="43"/>
      <c r="H304" s="43" t="s">
        <v>422</v>
      </c>
      <c r="I304" s="43">
        <v>23</v>
      </c>
      <c r="J304" s="43" t="s">
        <v>505</v>
      </c>
      <c r="K304" s="43">
        <v>8</v>
      </c>
      <c r="L304" s="58">
        <v>58</v>
      </c>
      <c r="M304" s="58">
        <v>58</v>
      </c>
      <c r="N304" s="23">
        <v>298</v>
      </c>
      <c r="O304" s="23">
        <f>SUM(P304:X304)</f>
        <v>73</v>
      </c>
      <c r="P304" s="58">
        <v>12</v>
      </c>
      <c r="Q304" s="58">
        <v>1</v>
      </c>
      <c r="R304" s="58">
        <v>49</v>
      </c>
      <c r="S304" s="58">
        <v>0</v>
      </c>
      <c r="T304" s="58">
        <v>9</v>
      </c>
      <c r="U304" s="58">
        <v>1</v>
      </c>
      <c r="V304" s="58">
        <v>0</v>
      </c>
      <c r="W304" s="58">
        <v>0</v>
      </c>
      <c r="X304" s="58">
        <v>1</v>
      </c>
      <c r="Y304" s="54">
        <f>P304/$O304</f>
        <v>0.16438356164383561</v>
      </c>
      <c r="Z304" s="54">
        <f>Q304/$O304</f>
        <v>1.3698630136986301E-2</v>
      </c>
      <c r="AA304" s="54">
        <f>R304/$O304</f>
        <v>0.67123287671232879</v>
      </c>
      <c r="AB304" s="54">
        <f>S304/$O304</f>
        <v>0</v>
      </c>
      <c r="AC304" s="54">
        <f>T304/$O304</f>
        <v>0.12328767123287671</v>
      </c>
      <c r="AD304" s="54">
        <f>U304/$O304</f>
        <v>1.3698630136986301E-2</v>
      </c>
      <c r="AE304" s="54">
        <f>V304/$O304</f>
        <v>0</v>
      </c>
      <c r="AF304" s="54">
        <f>W304/$O304</f>
        <v>0</v>
      </c>
      <c r="AG304" s="54">
        <f>X304/$O304</f>
        <v>1.3698630136986301E-2</v>
      </c>
      <c r="AH304" s="55">
        <f>(O304/N304)/($O$501/$N$501)</f>
        <v>1.042538960809408</v>
      </c>
      <c r="AI304" s="54">
        <f>Y304+Z304+AA304</f>
        <v>0.84931506849315075</v>
      </c>
      <c r="AJ304" s="54">
        <f>AB304+AC304+AE304+AG304</f>
        <v>0.13698630136986301</v>
      </c>
      <c r="AK304" s="54">
        <f>AD304</f>
        <v>1.3698630136986301E-2</v>
      </c>
      <c r="AL304" s="54">
        <f>AF304</f>
        <v>0</v>
      </c>
      <c r="AM304" s="55">
        <f>($AP$6*R304+$AP$7*P304+$AP$8*Q304+$AP$9*S304+$AP$10*T304+$AP$11*U304+$AP$12*V304+$AP$13*W304+$AP$14*X304)/N304</f>
        <v>0.39932885906040266</v>
      </c>
      <c r="AN304" s="54">
        <f>AM304/AM$501</f>
        <v>0.81616013908773688</v>
      </c>
      <c r="AV304" s="44"/>
    </row>
    <row r="305" spans="1:48" s="56" customFormat="1" ht="15" customHeight="1" x14ac:dyDescent="0.2">
      <c r="A305" s="43" t="s">
        <v>336</v>
      </c>
      <c r="B305" s="43">
        <v>3</v>
      </c>
      <c r="C305" s="43" t="s">
        <v>322</v>
      </c>
      <c r="D305" s="43">
        <v>1</v>
      </c>
      <c r="E305" s="43">
        <v>8</v>
      </c>
      <c r="F305" s="43"/>
      <c r="G305" s="43"/>
      <c r="H305" s="43" t="s">
        <v>335</v>
      </c>
      <c r="I305" s="43">
        <v>10</v>
      </c>
      <c r="J305" s="43" t="s">
        <v>501</v>
      </c>
      <c r="K305" s="43">
        <v>6</v>
      </c>
      <c r="L305" s="58">
        <v>145</v>
      </c>
      <c r="M305" s="58">
        <v>172</v>
      </c>
      <c r="N305" s="23">
        <v>870</v>
      </c>
      <c r="O305" s="22">
        <f>SUM(P305:X305)</f>
        <v>217</v>
      </c>
      <c r="P305" s="58">
        <v>27</v>
      </c>
      <c r="Q305" s="58">
        <v>9</v>
      </c>
      <c r="R305" s="58">
        <v>120</v>
      </c>
      <c r="S305" s="58">
        <v>0</v>
      </c>
      <c r="T305" s="58">
        <v>43</v>
      </c>
      <c r="U305" s="58">
        <v>0</v>
      </c>
      <c r="V305" s="58">
        <v>9</v>
      </c>
      <c r="W305" s="58">
        <v>9</v>
      </c>
      <c r="X305" s="58">
        <v>0</v>
      </c>
      <c r="Y305" s="54">
        <f>P305/$O305</f>
        <v>0.12442396313364056</v>
      </c>
      <c r="Z305" s="54">
        <f>Q305/$O305</f>
        <v>4.1474654377880185E-2</v>
      </c>
      <c r="AA305" s="54">
        <f>R305/$O305</f>
        <v>0.55299539170506917</v>
      </c>
      <c r="AB305" s="54">
        <f>S305/$O305</f>
        <v>0</v>
      </c>
      <c r="AC305" s="54">
        <f>T305/$O305</f>
        <v>0.19815668202764977</v>
      </c>
      <c r="AD305" s="54">
        <f>U305/$O305</f>
        <v>0</v>
      </c>
      <c r="AE305" s="54">
        <f>V305/$O305</f>
        <v>4.1474654377880185E-2</v>
      </c>
      <c r="AF305" s="54">
        <f>W305/$O305</f>
        <v>4.1474654377880185E-2</v>
      </c>
      <c r="AG305" s="54">
        <f>X305/$O305</f>
        <v>0</v>
      </c>
      <c r="AH305" s="55">
        <f>(O305/N305)/($O$501/$N$501)</f>
        <v>1.0615151069075921</v>
      </c>
      <c r="AI305" s="54">
        <f>Y305+Z305+AA305</f>
        <v>0.71889400921658986</v>
      </c>
      <c r="AJ305" s="54">
        <f>AB305+AC305+AE305+AG305</f>
        <v>0.23963133640552997</v>
      </c>
      <c r="AK305" s="54">
        <f>AD305</f>
        <v>0</v>
      </c>
      <c r="AL305" s="54">
        <f>AF305</f>
        <v>4.1474654377880185E-2</v>
      </c>
      <c r="AM305" s="55">
        <f>($AP$6*R305+$AP$7*P305+$AP$8*Q305+$AP$9*S305+$AP$10*T305+$AP$11*U305+$AP$12*V305+$AP$13*W305+$AP$14*X305)/N305</f>
        <v>0.40114942528735631</v>
      </c>
      <c r="AN305" s="54">
        <f>AM305/AM$501</f>
        <v>0.81988106621658274</v>
      </c>
      <c r="AV305" s="44"/>
    </row>
    <row r="306" spans="1:48" s="56" customFormat="1" ht="15" customHeight="1" x14ac:dyDescent="0.2">
      <c r="A306" s="43" t="s">
        <v>268</v>
      </c>
      <c r="B306" s="43"/>
      <c r="C306" s="43" t="s">
        <v>122</v>
      </c>
      <c r="D306" s="43">
        <v>24</v>
      </c>
      <c r="E306" s="43">
        <v>15</v>
      </c>
      <c r="F306" s="43"/>
      <c r="G306" s="43"/>
      <c r="H306" s="43" t="s">
        <v>422</v>
      </c>
      <c r="I306" s="43">
        <v>23</v>
      </c>
      <c r="J306" s="43" t="s">
        <v>502</v>
      </c>
      <c r="K306" s="43">
        <v>9</v>
      </c>
      <c r="L306" s="58">
        <v>140</v>
      </c>
      <c r="M306" s="58">
        <v>146</v>
      </c>
      <c r="N306" s="23">
        <v>740</v>
      </c>
      <c r="O306" s="23">
        <f>SUM(P306:X306)</f>
        <v>195</v>
      </c>
      <c r="P306" s="58">
        <v>15</v>
      </c>
      <c r="Q306" s="58">
        <v>9</v>
      </c>
      <c r="R306" s="58">
        <v>97</v>
      </c>
      <c r="S306" s="58">
        <v>0</v>
      </c>
      <c r="T306" s="58">
        <v>53</v>
      </c>
      <c r="U306" s="58">
        <v>1</v>
      </c>
      <c r="V306" s="58">
        <v>8</v>
      </c>
      <c r="W306" s="58">
        <v>10</v>
      </c>
      <c r="X306" s="58">
        <v>2</v>
      </c>
      <c r="Y306" s="54">
        <f>P306/$O306</f>
        <v>7.6923076923076927E-2</v>
      </c>
      <c r="Z306" s="54">
        <f>Q306/$O306</f>
        <v>4.6153846153846156E-2</v>
      </c>
      <c r="AA306" s="54">
        <f>R306/$O306</f>
        <v>0.49743589743589745</v>
      </c>
      <c r="AB306" s="54">
        <f>S306/$O306</f>
        <v>0</v>
      </c>
      <c r="AC306" s="54">
        <f>T306/$O306</f>
        <v>0.27179487179487177</v>
      </c>
      <c r="AD306" s="54">
        <f>U306/$O306</f>
        <v>5.1282051282051282E-3</v>
      </c>
      <c r="AE306" s="54">
        <f>V306/$O306</f>
        <v>4.1025641025641026E-2</v>
      </c>
      <c r="AF306" s="54">
        <f>W306/$O306</f>
        <v>5.128205128205128E-2</v>
      </c>
      <c r="AG306" s="54">
        <f>X306/$O306</f>
        <v>1.0256410256410256E-2</v>
      </c>
      <c r="AH306" s="55">
        <f>(O306/N306)/($O$501/$N$501)</f>
        <v>1.1214723993453293</v>
      </c>
      <c r="AI306" s="54">
        <f>Y306+Z306+AA306</f>
        <v>0.62051282051282053</v>
      </c>
      <c r="AJ306" s="54">
        <f>AB306+AC306+AE306+AG306</f>
        <v>0.32307692307692309</v>
      </c>
      <c r="AK306" s="54">
        <f>AD306</f>
        <v>5.1282051282051282E-3</v>
      </c>
      <c r="AL306" s="54">
        <f>AF306</f>
        <v>5.128205128205128E-2</v>
      </c>
      <c r="AM306" s="55">
        <f>($AP$6*R306+$AP$7*P306+$AP$8*Q306+$AP$9*S306+$AP$10*T306+$AP$11*U306+$AP$12*V306+$AP$13*W306+$AP$14*X306)/N306</f>
        <v>0.43986486486486487</v>
      </c>
      <c r="AN306" s="54">
        <f>AM306/AM$501</f>
        <v>0.89900882729243003</v>
      </c>
      <c r="AV306" s="44"/>
    </row>
    <row r="307" spans="1:48" s="56" customFormat="1" ht="15" customHeight="1" x14ac:dyDescent="0.2">
      <c r="A307" s="43" t="s">
        <v>301</v>
      </c>
      <c r="B307" s="43"/>
      <c r="C307" s="43" t="s">
        <v>118</v>
      </c>
      <c r="D307" s="43">
        <v>31</v>
      </c>
      <c r="E307" s="43">
        <v>8</v>
      </c>
      <c r="F307" s="43"/>
      <c r="G307" s="43"/>
      <c r="H307" s="43" t="s">
        <v>331</v>
      </c>
      <c r="I307" s="43">
        <v>18</v>
      </c>
      <c r="J307" s="43" t="s">
        <v>503</v>
      </c>
      <c r="K307" s="43">
        <v>10</v>
      </c>
      <c r="L307" s="58">
        <v>36</v>
      </c>
      <c r="M307" s="58">
        <v>37</v>
      </c>
      <c r="N307" s="23">
        <v>166</v>
      </c>
      <c r="O307" s="23">
        <f>SUM(P307:X307)</f>
        <v>43</v>
      </c>
      <c r="P307" s="58">
        <v>12</v>
      </c>
      <c r="Q307" s="58">
        <v>0</v>
      </c>
      <c r="R307" s="58">
        <v>12</v>
      </c>
      <c r="S307" s="58">
        <v>0</v>
      </c>
      <c r="T307" s="58">
        <v>19</v>
      </c>
      <c r="U307" s="58">
        <v>0</v>
      </c>
      <c r="V307" s="58">
        <v>0</v>
      </c>
      <c r="W307" s="58">
        <v>0</v>
      </c>
      <c r="X307" s="58">
        <v>0</v>
      </c>
      <c r="Y307" s="54">
        <f>P307/$O307</f>
        <v>0.27906976744186046</v>
      </c>
      <c r="Z307" s="54">
        <f>Q307/$O307</f>
        <v>0</v>
      </c>
      <c r="AA307" s="54">
        <f>R307/$O307</f>
        <v>0.27906976744186046</v>
      </c>
      <c r="AB307" s="54">
        <f>S307/$O307</f>
        <v>0</v>
      </c>
      <c r="AC307" s="54">
        <f>T307/$O307</f>
        <v>0.44186046511627908</v>
      </c>
      <c r="AD307" s="54">
        <f>U307/$O307</f>
        <v>0</v>
      </c>
      <c r="AE307" s="54">
        <f>V307/$O307</f>
        <v>0</v>
      </c>
      <c r="AF307" s="54">
        <f>W307/$O307</f>
        <v>0</v>
      </c>
      <c r="AG307" s="54">
        <f>X307/$O307</f>
        <v>0</v>
      </c>
      <c r="AH307" s="55">
        <f>(O307/N307)/($O$501/$N$501)</f>
        <v>1.102417415729638</v>
      </c>
      <c r="AI307" s="54">
        <f>Y307+Z307+AA307</f>
        <v>0.55813953488372092</v>
      </c>
      <c r="AJ307" s="54">
        <f>AB307+AC307+AE307+AG307</f>
        <v>0.44186046511627908</v>
      </c>
      <c r="AK307" s="54">
        <f>AD307</f>
        <v>0</v>
      </c>
      <c r="AL307" s="54">
        <f>AF307</f>
        <v>0</v>
      </c>
      <c r="AM307" s="55">
        <f>($AP$6*R307+$AP$7*P307+$AP$8*Q307+$AP$9*S307+$AP$10*T307+$AP$11*U307+$AP$12*V307+$AP$13*W307+$AP$14*X307)/N307</f>
        <v>0.57530120481927716</v>
      </c>
      <c r="AN307" s="54">
        <f>AM307/AM$501</f>
        <v>1.1758176267235956</v>
      </c>
      <c r="AV307" s="44"/>
    </row>
    <row r="308" spans="1:48" s="56" customFormat="1" ht="15" customHeight="1" x14ac:dyDescent="0.2">
      <c r="A308" s="43" t="s">
        <v>96</v>
      </c>
      <c r="B308" s="43"/>
      <c r="C308" s="43" t="s">
        <v>125</v>
      </c>
      <c r="D308" s="43">
        <v>27</v>
      </c>
      <c r="E308" s="43">
        <v>2</v>
      </c>
      <c r="F308" s="43"/>
      <c r="G308" s="43" t="s">
        <v>586</v>
      </c>
      <c r="H308" s="43" t="s">
        <v>125</v>
      </c>
      <c r="I308" s="43">
        <v>20</v>
      </c>
      <c r="J308" s="43" t="s">
        <v>505</v>
      </c>
      <c r="K308" s="43">
        <v>8</v>
      </c>
      <c r="L308" s="58">
        <v>207</v>
      </c>
      <c r="M308" s="58">
        <v>223</v>
      </c>
      <c r="N308" s="23">
        <v>1205</v>
      </c>
      <c r="O308" s="23">
        <f>SUM(P308:X308)</f>
        <v>318</v>
      </c>
      <c r="P308" s="58">
        <v>40</v>
      </c>
      <c r="Q308" s="58">
        <v>2</v>
      </c>
      <c r="R308" s="58">
        <v>155</v>
      </c>
      <c r="S308" s="58">
        <v>0</v>
      </c>
      <c r="T308" s="58">
        <v>79</v>
      </c>
      <c r="U308" s="58">
        <v>8</v>
      </c>
      <c r="V308" s="58">
        <v>9</v>
      </c>
      <c r="W308" s="58">
        <v>24</v>
      </c>
      <c r="X308" s="58">
        <v>1</v>
      </c>
      <c r="Y308" s="54">
        <f>P308/$O308</f>
        <v>0.12578616352201258</v>
      </c>
      <c r="Z308" s="54">
        <f>Q308/$O308</f>
        <v>6.2893081761006293E-3</v>
      </c>
      <c r="AA308" s="54">
        <f>R308/$O308</f>
        <v>0.48742138364779874</v>
      </c>
      <c r="AB308" s="54">
        <f>S308/$O308</f>
        <v>0</v>
      </c>
      <c r="AC308" s="54">
        <f>T308/$O308</f>
        <v>0.24842767295597484</v>
      </c>
      <c r="AD308" s="54">
        <f>U308/$O308</f>
        <v>2.5157232704402517E-2</v>
      </c>
      <c r="AE308" s="54">
        <f>V308/$O308</f>
        <v>2.8301886792452831E-2</v>
      </c>
      <c r="AF308" s="54">
        <f>W308/$O308</f>
        <v>7.5471698113207544E-2</v>
      </c>
      <c r="AG308" s="54">
        <f>X308/$O308</f>
        <v>3.1446540880503146E-3</v>
      </c>
      <c r="AH308" s="55">
        <f>(O308/N308)/($O$501/$N$501)</f>
        <v>1.1231189914413999</v>
      </c>
      <c r="AI308" s="54">
        <f>Y308+Z308+AA308</f>
        <v>0.61949685534591192</v>
      </c>
      <c r="AJ308" s="54">
        <f>AB308+AC308+AE308+AG308</f>
        <v>0.27987421383647798</v>
      </c>
      <c r="AK308" s="54">
        <f>AD308</f>
        <v>2.5157232704402517E-2</v>
      </c>
      <c r="AL308" s="54">
        <f>AF308</f>
        <v>7.5471698113207544E-2</v>
      </c>
      <c r="AM308" s="55">
        <f>($AP$6*R308+$AP$7*P308+$AP$8*Q308+$AP$9*S308+$AP$10*T308+$AP$11*U308+$AP$12*V308+$AP$13*W308+$AP$14*X308)/N308</f>
        <v>0.48091286307053943</v>
      </c>
      <c r="AN308" s="54">
        <f>AM308/AM$501</f>
        <v>0.9829039407176009</v>
      </c>
      <c r="AV308" s="44"/>
    </row>
    <row r="309" spans="1:48" s="56" customFormat="1" ht="15" customHeight="1" x14ac:dyDescent="0.2">
      <c r="A309" s="43" t="s">
        <v>141</v>
      </c>
      <c r="B309" s="43"/>
      <c r="C309" s="43" t="s">
        <v>116</v>
      </c>
      <c r="D309" s="43">
        <v>3</v>
      </c>
      <c r="E309" s="43">
        <v>25</v>
      </c>
      <c r="F309" s="43"/>
      <c r="G309" s="43"/>
      <c r="H309" s="43" t="s">
        <v>137</v>
      </c>
      <c r="I309" s="43">
        <v>9</v>
      </c>
      <c r="J309" s="43" t="s">
        <v>502</v>
      </c>
      <c r="K309" s="43">
        <v>9</v>
      </c>
      <c r="L309" s="58">
        <v>144</v>
      </c>
      <c r="M309" s="58">
        <v>144</v>
      </c>
      <c r="N309" s="23">
        <v>761</v>
      </c>
      <c r="O309" s="22">
        <f>SUM(P309:X309)</f>
        <v>175</v>
      </c>
      <c r="P309" s="58">
        <v>36</v>
      </c>
      <c r="Q309" s="58">
        <v>14</v>
      </c>
      <c r="R309" s="58">
        <v>71</v>
      </c>
      <c r="S309" s="58">
        <v>0</v>
      </c>
      <c r="T309" s="58">
        <v>27</v>
      </c>
      <c r="U309" s="58">
        <v>1</v>
      </c>
      <c r="V309" s="58">
        <v>6</v>
      </c>
      <c r="W309" s="58">
        <v>20</v>
      </c>
      <c r="X309" s="58">
        <v>0</v>
      </c>
      <c r="Y309" s="54">
        <f>P309/$O309</f>
        <v>0.20571428571428571</v>
      </c>
      <c r="Z309" s="54">
        <f>Q309/$O309</f>
        <v>0.08</v>
      </c>
      <c r="AA309" s="54">
        <f>R309/$O309</f>
        <v>0.40571428571428569</v>
      </c>
      <c r="AB309" s="54">
        <f>S309/$O309</f>
        <v>0</v>
      </c>
      <c r="AC309" s="54">
        <f>T309/$O309</f>
        <v>0.15428571428571428</v>
      </c>
      <c r="AD309" s="54">
        <f>U309/$O309</f>
        <v>5.7142857142857143E-3</v>
      </c>
      <c r="AE309" s="54">
        <f>V309/$O309</f>
        <v>3.4285714285714287E-2</v>
      </c>
      <c r="AF309" s="54">
        <f>W309/$O309</f>
        <v>0.11428571428571428</v>
      </c>
      <c r="AG309" s="54">
        <f>X309/$O309</f>
        <v>0</v>
      </c>
      <c r="AH309" s="55">
        <f>(O309/N309)/($O$501/$N$501)</f>
        <v>0.97867634162350592</v>
      </c>
      <c r="AI309" s="54">
        <f>Y309+Z309+AA309</f>
        <v>0.69142857142857139</v>
      </c>
      <c r="AJ309" s="54">
        <f>AB309+AC309+AE309+AG309</f>
        <v>0.18857142857142856</v>
      </c>
      <c r="AK309" s="54">
        <f>AD309</f>
        <v>5.7142857142857143E-3</v>
      </c>
      <c r="AL309" s="54">
        <f>AF309</f>
        <v>0.11428571428571428</v>
      </c>
      <c r="AM309" s="55">
        <f>($AP$6*R309+$AP$7*P309+$AP$8*Q309+$AP$9*S309+$AP$10*T309+$AP$11*U309+$AP$12*V309+$AP$13*W309+$AP$14*X309)/N309</f>
        <v>0.40932982917214195</v>
      </c>
      <c r="AN309" s="54">
        <f>AM309/AM$501</f>
        <v>0.83660041775082938</v>
      </c>
      <c r="AV309" s="44"/>
    </row>
    <row r="310" spans="1:48" s="56" customFormat="1" ht="15" customHeight="1" x14ac:dyDescent="0.2">
      <c r="A310" s="43" t="s">
        <v>188</v>
      </c>
      <c r="B310" s="43"/>
      <c r="C310" s="43" t="s">
        <v>80</v>
      </c>
      <c r="D310" s="43">
        <v>11</v>
      </c>
      <c r="E310" s="43">
        <v>8</v>
      </c>
      <c r="F310" s="43" t="s">
        <v>416</v>
      </c>
      <c r="G310" s="43"/>
      <c r="H310" s="43" t="s">
        <v>329</v>
      </c>
      <c r="I310" s="43">
        <v>15</v>
      </c>
      <c r="J310" s="43" t="s">
        <v>507</v>
      </c>
      <c r="K310" s="43">
        <v>4</v>
      </c>
      <c r="L310" s="58">
        <v>364</v>
      </c>
      <c r="M310" s="58">
        <v>432</v>
      </c>
      <c r="N310" s="23">
        <v>2116</v>
      </c>
      <c r="O310" s="23">
        <f>SUM(P310:X310)</f>
        <v>527</v>
      </c>
      <c r="P310" s="58">
        <v>40</v>
      </c>
      <c r="Q310" s="58">
        <v>5</v>
      </c>
      <c r="R310" s="58">
        <v>189</v>
      </c>
      <c r="S310" s="58">
        <v>3</v>
      </c>
      <c r="T310" s="58">
        <v>173</v>
      </c>
      <c r="U310" s="58">
        <v>43</v>
      </c>
      <c r="V310" s="58">
        <v>10</v>
      </c>
      <c r="W310" s="58">
        <v>52</v>
      </c>
      <c r="X310" s="58">
        <v>12</v>
      </c>
      <c r="Y310" s="54">
        <f>P310/$O310</f>
        <v>7.5901328273244778E-2</v>
      </c>
      <c r="Z310" s="54">
        <f>Q310/$O310</f>
        <v>9.4876660341555973E-3</v>
      </c>
      <c r="AA310" s="54">
        <f>R310/$O310</f>
        <v>0.3586337760910816</v>
      </c>
      <c r="AB310" s="54">
        <f>S310/$O310</f>
        <v>5.6925996204933585E-3</v>
      </c>
      <c r="AC310" s="54">
        <f>T310/$O310</f>
        <v>0.32827324478178366</v>
      </c>
      <c r="AD310" s="54">
        <f>U310/$O310</f>
        <v>8.1593927893738136E-2</v>
      </c>
      <c r="AE310" s="54">
        <f>V310/$O310</f>
        <v>1.8975332068311195E-2</v>
      </c>
      <c r="AF310" s="54">
        <f>W310/$O310</f>
        <v>9.8671726755218223E-2</v>
      </c>
      <c r="AG310" s="54">
        <f>X310/$O310</f>
        <v>2.2770398481973434E-2</v>
      </c>
      <c r="AH310" s="55">
        <f>(O310/N310)/($O$501/$N$501)</f>
        <v>1.0599384574104298</v>
      </c>
      <c r="AI310" s="54">
        <f>Y310+Z310+AA310</f>
        <v>0.44402277039848198</v>
      </c>
      <c r="AJ310" s="54">
        <f>AB310+AC310+AE310+AG310</f>
        <v>0.37571157495256163</v>
      </c>
      <c r="AK310" s="54">
        <f>AD310</f>
        <v>8.1593927893738136E-2</v>
      </c>
      <c r="AL310" s="54">
        <f>AF310</f>
        <v>9.8671726755218223E-2</v>
      </c>
      <c r="AM310" s="55">
        <f>($AP$6*R310+$AP$7*P310+$AP$8*Q310+$AP$9*S310+$AP$10*T310+$AP$11*U310+$AP$12*V310+$AP$13*W310+$AP$14*X310)/N310</f>
        <v>0.56001890359168238</v>
      </c>
      <c r="AN310" s="54">
        <f>AM310/AM$501</f>
        <v>1.1445832072407607</v>
      </c>
      <c r="AV310" s="44"/>
    </row>
    <row r="311" spans="1:48" s="56" customFormat="1" ht="15" customHeight="1" x14ac:dyDescent="0.2">
      <c r="A311" s="43" t="s">
        <v>408</v>
      </c>
      <c r="B311" s="43"/>
      <c r="C311" s="43" t="s">
        <v>331</v>
      </c>
      <c r="D311" s="43">
        <v>20</v>
      </c>
      <c r="E311" s="43">
        <v>8</v>
      </c>
      <c r="F311" s="43"/>
      <c r="G311" s="43"/>
      <c r="H311" s="43" t="s">
        <v>331</v>
      </c>
      <c r="I311" s="43">
        <v>18</v>
      </c>
      <c r="J311" s="43" t="s">
        <v>503</v>
      </c>
      <c r="K311" s="43">
        <v>10</v>
      </c>
      <c r="L311" s="58">
        <v>98</v>
      </c>
      <c r="M311" s="58">
        <v>100</v>
      </c>
      <c r="N311" s="23">
        <v>531</v>
      </c>
      <c r="O311" s="23">
        <f>SUM(P311:X311)</f>
        <v>146</v>
      </c>
      <c r="P311" s="58">
        <v>22</v>
      </c>
      <c r="Q311" s="58">
        <v>7</v>
      </c>
      <c r="R311" s="58">
        <v>68</v>
      </c>
      <c r="S311" s="58">
        <v>0</v>
      </c>
      <c r="T311" s="58">
        <v>37</v>
      </c>
      <c r="U311" s="58">
        <v>0</v>
      </c>
      <c r="V311" s="58">
        <v>0</v>
      </c>
      <c r="W311" s="58">
        <v>12</v>
      </c>
      <c r="X311" s="58">
        <v>0</v>
      </c>
      <c r="Y311" s="54">
        <f>P311/$O311</f>
        <v>0.15068493150684931</v>
      </c>
      <c r="Z311" s="54">
        <f>Q311/$O311</f>
        <v>4.7945205479452052E-2</v>
      </c>
      <c r="AA311" s="54">
        <f>R311/$O311</f>
        <v>0.46575342465753422</v>
      </c>
      <c r="AB311" s="54">
        <f>S311/$O311</f>
        <v>0</v>
      </c>
      <c r="AC311" s="54">
        <f>T311/$O311</f>
        <v>0.25342465753424659</v>
      </c>
      <c r="AD311" s="54">
        <f>U311/$O311</f>
        <v>0</v>
      </c>
      <c r="AE311" s="54">
        <f>V311/$O311</f>
        <v>0</v>
      </c>
      <c r="AF311" s="54">
        <f>W311/$O311</f>
        <v>8.2191780821917804E-2</v>
      </c>
      <c r="AG311" s="54">
        <f>X311/$O311</f>
        <v>0</v>
      </c>
      <c r="AH311" s="55">
        <f>(O311/N311)/($O$501/$N$501)</f>
        <v>1.1701567243736481</v>
      </c>
      <c r="AI311" s="54">
        <f>Y311+Z311+AA311</f>
        <v>0.66438356164383561</v>
      </c>
      <c r="AJ311" s="54">
        <f>AB311+AC311+AE311+AG311</f>
        <v>0.25342465753424659</v>
      </c>
      <c r="AK311" s="54">
        <f>AD311</f>
        <v>0</v>
      </c>
      <c r="AL311" s="54">
        <f>AF311</f>
        <v>8.2191780821917804E-2</v>
      </c>
      <c r="AM311" s="55">
        <f>($AP$6*R311+$AP$7*P311+$AP$8*Q311+$AP$9*S311+$AP$10*T311+$AP$11*U311+$AP$12*V311+$AP$13*W311+$AP$14*X311)/N311</f>
        <v>0.47551789077212808</v>
      </c>
      <c r="AN311" s="54">
        <f>AM311/AM$501</f>
        <v>0.9718775366860809</v>
      </c>
      <c r="AV311" s="44"/>
    </row>
    <row r="312" spans="1:48" s="56" customFormat="1" ht="15" customHeight="1" x14ac:dyDescent="0.2">
      <c r="A312" s="43" t="s">
        <v>13</v>
      </c>
      <c r="B312" s="43"/>
      <c r="C312" s="43" t="s">
        <v>122</v>
      </c>
      <c r="D312" s="43">
        <v>24</v>
      </c>
      <c r="E312" s="43">
        <v>16</v>
      </c>
      <c r="F312" s="43"/>
      <c r="G312" s="43"/>
      <c r="H312" s="43" t="s">
        <v>29</v>
      </c>
      <c r="I312" s="43">
        <v>8</v>
      </c>
      <c r="J312" s="43" t="s">
        <v>502</v>
      </c>
      <c r="K312" s="43">
        <v>9</v>
      </c>
      <c r="L312" s="58">
        <v>109</v>
      </c>
      <c r="M312" s="58">
        <v>110</v>
      </c>
      <c r="N312" s="23">
        <v>562</v>
      </c>
      <c r="O312" s="23">
        <f>SUM(P312:X312)</f>
        <v>152</v>
      </c>
      <c r="P312" s="58">
        <v>18</v>
      </c>
      <c r="Q312" s="58">
        <v>3</v>
      </c>
      <c r="R312" s="58">
        <v>68</v>
      </c>
      <c r="S312" s="58">
        <v>0</v>
      </c>
      <c r="T312" s="58">
        <v>31</v>
      </c>
      <c r="U312" s="58">
        <v>1</v>
      </c>
      <c r="V312" s="58">
        <v>29</v>
      </c>
      <c r="W312" s="58">
        <v>2</v>
      </c>
      <c r="X312" s="58">
        <v>0</v>
      </c>
      <c r="Y312" s="54">
        <f>P312/$O312</f>
        <v>0.11842105263157894</v>
      </c>
      <c r="Z312" s="54">
        <f>Q312/$O312</f>
        <v>1.9736842105263157E-2</v>
      </c>
      <c r="AA312" s="54">
        <f>R312/$O312</f>
        <v>0.44736842105263158</v>
      </c>
      <c r="AB312" s="54">
        <f>S312/$O312</f>
        <v>0</v>
      </c>
      <c r="AC312" s="54">
        <f>T312/$O312</f>
        <v>0.20394736842105263</v>
      </c>
      <c r="AD312" s="54">
        <f>U312/$O312</f>
        <v>6.5789473684210523E-3</v>
      </c>
      <c r="AE312" s="54">
        <f>V312/$O312</f>
        <v>0.19078947368421054</v>
      </c>
      <c r="AF312" s="54">
        <f>W312/$O312</f>
        <v>1.3157894736842105E-2</v>
      </c>
      <c r="AG312" s="54">
        <f>X312/$O312</f>
        <v>0</v>
      </c>
      <c r="AH312" s="55">
        <f>(O312/N312)/($O$501/$N$501)</f>
        <v>1.1510467695808255</v>
      </c>
      <c r="AI312" s="54">
        <f>Y312+Z312+AA312</f>
        <v>0.58552631578947367</v>
      </c>
      <c r="AJ312" s="54">
        <f>AB312+AC312+AE312+AG312</f>
        <v>0.39473684210526316</v>
      </c>
      <c r="AK312" s="54">
        <f>AD312</f>
        <v>6.5789473684210523E-3</v>
      </c>
      <c r="AL312" s="54">
        <f>AF312</f>
        <v>1.3157894736842105E-2</v>
      </c>
      <c r="AM312" s="55">
        <f>($AP$6*R312+$AP$7*P312+$AP$8*Q312+$AP$9*S312+$AP$10*T312+$AP$11*U312+$AP$12*V312+$AP$13*W312+$AP$14*X312)/N312</f>
        <v>0.46085409252669041</v>
      </c>
      <c r="AN312" s="54">
        <f>AM312/AM$501</f>
        <v>0.94190723190091974</v>
      </c>
      <c r="AV312" s="44"/>
    </row>
    <row r="313" spans="1:48" s="56" customFormat="1" ht="15" customHeight="1" x14ac:dyDescent="0.2">
      <c r="A313" s="43" t="s">
        <v>142</v>
      </c>
      <c r="B313" s="43"/>
      <c r="C313" s="43" t="s">
        <v>116</v>
      </c>
      <c r="D313" s="43">
        <v>3</v>
      </c>
      <c r="E313" s="43">
        <v>26</v>
      </c>
      <c r="F313" s="43"/>
      <c r="G313" s="43"/>
      <c r="H313" s="43" t="s">
        <v>3</v>
      </c>
      <c r="I313" s="43">
        <v>14</v>
      </c>
      <c r="J313" s="43" t="s">
        <v>505</v>
      </c>
      <c r="K313" s="43">
        <v>8</v>
      </c>
      <c r="L313" s="58">
        <v>40</v>
      </c>
      <c r="M313" s="58">
        <v>42</v>
      </c>
      <c r="N313" s="23">
        <v>259</v>
      </c>
      <c r="O313" s="23">
        <f>SUM(P313:X313)</f>
        <v>61</v>
      </c>
      <c r="P313" s="58">
        <v>13</v>
      </c>
      <c r="Q313" s="58">
        <v>4</v>
      </c>
      <c r="R313" s="58">
        <v>14</v>
      </c>
      <c r="S313" s="58">
        <v>0</v>
      </c>
      <c r="T313" s="58">
        <v>16</v>
      </c>
      <c r="U313" s="58">
        <v>0</v>
      </c>
      <c r="V313" s="58">
        <v>0</v>
      </c>
      <c r="W313" s="58">
        <v>14</v>
      </c>
      <c r="X313" s="58">
        <v>0</v>
      </c>
      <c r="Y313" s="54">
        <f>P313/$O313</f>
        <v>0.21311475409836064</v>
      </c>
      <c r="Z313" s="54">
        <f>Q313/$O313</f>
        <v>6.5573770491803282E-2</v>
      </c>
      <c r="AA313" s="54">
        <f>R313/$O313</f>
        <v>0.22950819672131148</v>
      </c>
      <c r="AB313" s="54">
        <f>S313/$O313</f>
        <v>0</v>
      </c>
      <c r="AC313" s="54">
        <f>T313/$O313</f>
        <v>0.26229508196721313</v>
      </c>
      <c r="AD313" s="54">
        <f>U313/$O313</f>
        <v>0</v>
      </c>
      <c r="AE313" s="54">
        <f>V313/$O313</f>
        <v>0</v>
      </c>
      <c r="AF313" s="54">
        <f>W313/$O313</f>
        <v>0.22950819672131148</v>
      </c>
      <c r="AG313" s="54">
        <f>X313/$O313</f>
        <v>0</v>
      </c>
      <c r="AH313" s="55">
        <f>(O313/N313)/($O$501/$N$501)</f>
        <v>1.0023416316493055</v>
      </c>
      <c r="AI313" s="54">
        <f>Y313+Z313+AA313</f>
        <v>0.50819672131147542</v>
      </c>
      <c r="AJ313" s="54">
        <f>AB313+AC313+AE313+AG313</f>
        <v>0.26229508196721313</v>
      </c>
      <c r="AK313" s="54">
        <f>AD313</f>
        <v>0</v>
      </c>
      <c r="AL313" s="54">
        <f>AF313</f>
        <v>0.22950819672131148</v>
      </c>
      <c r="AM313" s="55">
        <f>($AP$6*R313+$AP$7*P313+$AP$8*Q313+$AP$9*S313+$AP$10*T313+$AP$11*U313+$AP$12*V313+$AP$13*W313+$AP$14*X313)/N313</f>
        <v>0.44401544401544402</v>
      </c>
      <c r="AN313" s="54">
        <f>AM313/AM$501</f>
        <v>0.90749190378432709</v>
      </c>
      <c r="AV313" s="44"/>
    </row>
    <row r="314" spans="1:48" s="56" customFormat="1" ht="15" customHeight="1" x14ac:dyDescent="0.2">
      <c r="A314" s="43" t="s">
        <v>161</v>
      </c>
      <c r="B314" s="43">
        <v>4</v>
      </c>
      <c r="C314" s="43" t="s">
        <v>106</v>
      </c>
      <c r="D314" s="43">
        <v>9</v>
      </c>
      <c r="E314" s="43">
        <v>7</v>
      </c>
      <c r="F314" s="43"/>
      <c r="G314" s="43"/>
      <c r="H314" s="43" t="s">
        <v>335</v>
      </c>
      <c r="I314" s="43">
        <v>10</v>
      </c>
      <c r="J314" s="43" t="s">
        <v>501</v>
      </c>
      <c r="K314" s="43">
        <v>6</v>
      </c>
      <c r="L314" s="58">
        <v>22</v>
      </c>
      <c r="M314" s="58">
        <v>26</v>
      </c>
      <c r="N314" s="23">
        <v>120</v>
      </c>
      <c r="O314" s="23">
        <f>SUM(P314:X314)</f>
        <v>31</v>
      </c>
      <c r="P314" s="58">
        <v>7</v>
      </c>
      <c r="Q314" s="58">
        <v>0</v>
      </c>
      <c r="R314" s="58">
        <v>16</v>
      </c>
      <c r="S314" s="58">
        <v>0</v>
      </c>
      <c r="T314" s="58">
        <v>8</v>
      </c>
      <c r="U314" s="58">
        <v>0</v>
      </c>
      <c r="V314" s="58">
        <v>0</v>
      </c>
      <c r="W314" s="58">
        <v>0</v>
      </c>
      <c r="X314" s="58">
        <v>0</v>
      </c>
      <c r="Y314" s="54">
        <f>P314/$O314</f>
        <v>0.22580645161290322</v>
      </c>
      <c r="Z314" s="54">
        <f>Q314/$O314</f>
        <v>0</v>
      </c>
      <c r="AA314" s="54">
        <f>R314/$O314</f>
        <v>0.5161290322580645</v>
      </c>
      <c r="AB314" s="54">
        <f>S314/$O314</f>
        <v>0</v>
      </c>
      <c r="AC314" s="54">
        <f>T314/$O314</f>
        <v>0.25806451612903225</v>
      </c>
      <c r="AD314" s="54">
        <f>U314/$O314</f>
        <v>0</v>
      </c>
      <c r="AE314" s="54">
        <f>V314/$O314</f>
        <v>0</v>
      </c>
      <c r="AF314" s="54">
        <f>W314/$O314</f>
        <v>0</v>
      </c>
      <c r="AG314" s="54">
        <f>X314/$O314</f>
        <v>0</v>
      </c>
      <c r="AH314" s="55">
        <f>(O314/N314)/($O$501/$N$501)</f>
        <v>1.0994263607257206</v>
      </c>
      <c r="AI314" s="54">
        <f>Y314+Z314+AA314</f>
        <v>0.74193548387096775</v>
      </c>
      <c r="AJ314" s="54">
        <f>AB314+AC314+AE314+AG314</f>
        <v>0.25806451612903225</v>
      </c>
      <c r="AK314" s="54">
        <f>AD314</f>
        <v>0</v>
      </c>
      <c r="AL314" s="54">
        <f>AF314</f>
        <v>0</v>
      </c>
      <c r="AM314" s="55">
        <f>($AP$6*R314+$AP$7*P314+$AP$8*Q314+$AP$9*S314+$AP$10*T314+$AP$11*U314+$AP$12*V314+$AP$13*W314+$AP$14*X314)/N314</f>
        <v>0.47499999999999998</v>
      </c>
      <c r="AN314" s="54">
        <f>AM314/AM$501</f>
        <v>0.97081905620058118</v>
      </c>
      <c r="AV314" s="44"/>
    </row>
    <row r="315" spans="1:48" s="56" customFormat="1" ht="15" customHeight="1" x14ac:dyDescent="0.2">
      <c r="A315" s="43" t="s">
        <v>169</v>
      </c>
      <c r="B315" s="43"/>
      <c r="C315" s="43" t="s">
        <v>16</v>
      </c>
      <c r="D315" s="43">
        <v>10</v>
      </c>
      <c r="E315" s="43">
        <v>11</v>
      </c>
      <c r="F315" s="43"/>
      <c r="G315" s="43" t="s">
        <v>585</v>
      </c>
      <c r="H315" s="43" t="s">
        <v>200</v>
      </c>
      <c r="I315" s="43">
        <v>3</v>
      </c>
      <c r="J315" s="43" t="s">
        <v>504</v>
      </c>
      <c r="K315" s="43">
        <v>7</v>
      </c>
      <c r="L315" s="58">
        <v>375</v>
      </c>
      <c r="M315" s="58">
        <v>422</v>
      </c>
      <c r="N315" s="23">
        <v>2003</v>
      </c>
      <c r="O315" s="23">
        <f>SUM(P315:X315)</f>
        <v>427</v>
      </c>
      <c r="P315" s="58">
        <v>41</v>
      </c>
      <c r="Q315" s="58">
        <v>15</v>
      </c>
      <c r="R315" s="58">
        <v>224</v>
      </c>
      <c r="S315" s="58">
        <v>2</v>
      </c>
      <c r="T315" s="58">
        <v>88</v>
      </c>
      <c r="U315" s="58">
        <v>6</v>
      </c>
      <c r="V315" s="58">
        <v>22</v>
      </c>
      <c r="W315" s="58">
        <v>29</v>
      </c>
      <c r="X315" s="58">
        <v>0</v>
      </c>
      <c r="Y315" s="54">
        <f>P315/$O315</f>
        <v>9.6018735362997654E-2</v>
      </c>
      <c r="Z315" s="54">
        <f>Q315/$O315</f>
        <v>3.5128805620608897E-2</v>
      </c>
      <c r="AA315" s="54">
        <f>R315/$O315</f>
        <v>0.52459016393442626</v>
      </c>
      <c r="AB315" s="54">
        <f>S315/$O315</f>
        <v>4.6838407494145199E-3</v>
      </c>
      <c r="AC315" s="54">
        <f>T315/$O315</f>
        <v>0.20608899297423888</v>
      </c>
      <c r="AD315" s="54">
        <f>U315/$O315</f>
        <v>1.405152224824356E-2</v>
      </c>
      <c r="AE315" s="54">
        <f>V315/$O315</f>
        <v>5.1522248243559721E-2</v>
      </c>
      <c r="AF315" s="54">
        <f>W315/$O315</f>
        <v>6.7915690866510545E-2</v>
      </c>
      <c r="AG315" s="54">
        <f>X315/$O315</f>
        <v>0</v>
      </c>
      <c r="AH315" s="55">
        <f>(O315/N315)/($O$501/$N$501)</f>
        <v>0.90726179639550208</v>
      </c>
      <c r="AI315" s="54">
        <f>Y315+Z315+AA315</f>
        <v>0.65573770491803285</v>
      </c>
      <c r="AJ315" s="54">
        <f>AB315+AC315+AE315+AG315</f>
        <v>0.26229508196721313</v>
      </c>
      <c r="AK315" s="54">
        <f>AD315</f>
        <v>1.405152224824356E-2</v>
      </c>
      <c r="AL315" s="54">
        <f>AF315</f>
        <v>6.7915690866510545E-2</v>
      </c>
      <c r="AM315" s="55">
        <f>($AP$6*R315+$AP$7*P315+$AP$8*Q315+$AP$9*S315+$AP$10*T315+$AP$11*U315+$AP$12*V315+$AP$13*W315+$AP$14*X315)/N315</f>
        <v>0.35446829755366949</v>
      </c>
      <c r="AN315" s="54">
        <f>AM315/AM$501</f>
        <v>0.72447279596648462</v>
      </c>
      <c r="AV315" s="44"/>
    </row>
    <row r="316" spans="1:48" s="56" customFormat="1" ht="15" customHeight="1" x14ac:dyDescent="0.2">
      <c r="A316" s="43" t="s">
        <v>345</v>
      </c>
      <c r="B316" s="43"/>
      <c r="C316" s="43" t="s">
        <v>323</v>
      </c>
      <c r="D316" s="43">
        <v>2</v>
      </c>
      <c r="E316" s="43">
        <v>6</v>
      </c>
      <c r="F316" s="43"/>
      <c r="G316" s="43"/>
      <c r="H316" s="43" t="s">
        <v>332</v>
      </c>
      <c r="I316" s="43">
        <v>22</v>
      </c>
      <c r="J316" s="43" t="s">
        <v>504</v>
      </c>
      <c r="K316" s="43">
        <v>7</v>
      </c>
      <c r="L316" s="58">
        <v>76</v>
      </c>
      <c r="M316" s="58">
        <v>80</v>
      </c>
      <c r="N316" s="23">
        <v>436</v>
      </c>
      <c r="O316" s="22">
        <f>SUM(P316:X316)</f>
        <v>116</v>
      </c>
      <c r="P316" s="58">
        <v>19</v>
      </c>
      <c r="Q316" s="58">
        <v>0</v>
      </c>
      <c r="R316" s="58">
        <v>55</v>
      </c>
      <c r="S316" s="58">
        <v>0</v>
      </c>
      <c r="T316" s="58">
        <v>23</v>
      </c>
      <c r="U316" s="58">
        <v>7</v>
      </c>
      <c r="V316" s="58">
        <v>0</v>
      </c>
      <c r="W316" s="58">
        <v>3</v>
      </c>
      <c r="X316" s="58">
        <v>9</v>
      </c>
      <c r="Y316" s="54">
        <f>P316/$O316</f>
        <v>0.16379310344827586</v>
      </c>
      <c r="Z316" s="54">
        <f>Q316/$O316</f>
        <v>0</v>
      </c>
      <c r="AA316" s="54">
        <f>R316/$O316</f>
        <v>0.47413793103448276</v>
      </c>
      <c r="AB316" s="54">
        <f>S316/$O316</f>
        <v>0</v>
      </c>
      <c r="AC316" s="54">
        <f>T316/$O316</f>
        <v>0.19827586206896552</v>
      </c>
      <c r="AD316" s="54">
        <f>U316/$O316</f>
        <v>6.0344827586206899E-2</v>
      </c>
      <c r="AE316" s="54">
        <f>V316/$O316</f>
        <v>0</v>
      </c>
      <c r="AF316" s="54">
        <f>W316/$O316</f>
        <v>2.5862068965517241E-2</v>
      </c>
      <c r="AG316" s="54">
        <f>X316/$O316</f>
        <v>7.7586206896551727E-2</v>
      </c>
      <c r="AH316" s="55">
        <f>(O316/N316)/($O$501/$N$501)</f>
        <v>1.1322887645236779</v>
      </c>
      <c r="AI316" s="54">
        <f>Y316+Z316+AA316</f>
        <v>0.63793103448275867</v>
      </c>
      <c r="AJ316" s="54">
        <f>AB316+AC316+AE316+AG316</f>
        <v>0.27586206896551724</v>
      </c>
      <c r="AK316" s="54">
        <f>AD316</f>
        <v>6.0344827586206899E-2</v>
      </c>
      <c r="AL316" s="54">
        <f>AF316</f>
        <v>2.5862068965517241E-2</v>
      </c>
      <c r="AM316" s="55">
        <f>($AP$6*R316+$AP$7*P316+$AP$8*Q316+$AP$9*S316+$AP$10*T316+$AP$11*U316+$AP$12*V316+$AP$13*W316+$AP$14*X316)/N316</f>
        <v>0.55504587155963303</v>
      </c>
      <c r="AN316" s="54">
        <f>AM316/AM$501</f>
        <v>1.1344191772116883</v>
      </c>
      <c r="AV316" s="44"/>
    </row>
    <row r="317" spans="1:48" s="56" customFormat="1" ht="15" customHeight="1" x14ac:dyDescent="0.2">
      <c r="A317" s="43" t="s">
        <v>280</v>
      </c>
      <c r="B317" s="43"/>
      <c r="C317" s="43" t="s">
        <v>109</v>
      </c>
      <c r="D317" s="43">
        <v>26</v>
      </c>
      <c r="E317" s="43">
        <v>16</v>
      </c>
      <c r="F317" s="43"/>
      <c r="G317" s="43"/>
      <c r="H317" s="43" t="s">
        <v>286</v>
      </c>
      <c r="I317" s="43">
        <v>25</v>
      </c>
      <c r="J317" s="43" t="s">
        <v>507</v>
      </c>
      <c r="K317" s="43">
        <v>4</v>
      </c>
      <c r="L317" s="58">
        <v>20</v>
      </c>
      <c r="M317" s="58">
        <v>20</v>
      </c>
      <c r="N317" s="23">
        <v>182</v>
      </c>
      <c r="O317" s="23">
        <f>SUM(P317:X317)</f>
        <v>39</v>
      </c>
      <c r="P317" s="58">
        <v>6</v>
      </c>
      <c r="Q317" s="58">
        <v>0</v>
      </c>
      <c r="R317" s="58">
        <v>25</v>
      </c>
      <c r="S317" s="58">
        <v>0</v>
      </c>
      <c r="T317" s="58">
        <v>7</v>
      </c>
      <c r="U317" s="58">
        <v>1</v>
      </c>
      <c r="V317" s="58">
        <v>0</v>
      </c>
      <c r="W317" s="58">
        <v>0</v>
      </c>
      <c r="X317" s="58">
        <v>0</v>
      </c>
      <c r="Y317" s="54">
        <f>P317/$O317</f>
        <v>0.15384615384615385</v>
      </c>
      <c r="Z317" s="54">
        <f>Q317/$O317</f>
        <v>0</v>
      </c>
      <c r="AA317" s="54">
        <f>R317/$O317</f>
        <v>0.64102564102564108</v>
      </c>
      <c r="AB317" s="54">
        <f>S317/$O317</f>
        <v>0</v>
      </c>
      <c r="AC317" s="54">
        <f>T317/$O317</f>
        <v>0.17948717948717949</v>
      </c>
      <c r="AD317" s="54">
        <f>U317/$O317</f>
        <v>2.564102564102564E-2</v>
      </c>
      <c r="AE317" s="54">
        <f>V317/$O317</f>
        <v>0</v>
      </c>
      <c r="AF317" s="54">
        <f>W317/$O317</f>
        <v>0</v>
      </c>
      <c r="AG317" s="54">
        <f>X317/$O317</f>
        <v>0</v>
      </c>
      <c r="AH317" s="55">
        <f>(O317/N317)/($O$501/$N$501)</f>
        <v>0.91196656650059749</v>
      </c>
      <c r="AI317" s="54">
        <f>Y317+Z317+AA317</f>
        <v>0.79487179487179493</v>
      </c>
      <c r="AJ317" s="54">
        <f>AB317+AC317+AE317+AG317</f>
        <v>0.17948717948717949</v>
      </c>
      <c r="AK317" s="54">
        <f>AD317</f>
        <v>2.564102564102564E-2</v>
      </c>
      <c r="AL317" s="54">
        <f>AF317</f>
        <v>0</v>
      </c>
      <c r="AM317" s="55">
        <f>($AP$6*R317+$AP$7*P317+$AP$8*Q317+$AP$9*S317+$AP$10*T317+$AP$11*U317+$AP$12*V317+$AP$13*W317+$AP$14*X317)/N317</f>
        <v>0.37637362637362637</v>
      </c>
      <c r="AN317" s="54">
        <f>AM317/AM$501</f>
        <v>0.76924355523122978</v>
      </c>
      <c r="AV317" s="44"/>
    </row>
    <row r="318" spans="1:48" s="56" customFormat="1" ht="15" customHeight="1" x14ac:dyDescent="0.2">
      <c r="A318" s="43" t="s">
        <v>6</v>
      </c>
      <c r="B318" s="43"/>
      <c r="C318" s="43" t="s">
        <v>110</v>
      </c>
      <c r="D318" s="43">
        <v>29</v>
      </c>
      <c r="E318" s="43">
        <v>12</v>
      </c>
      <c r="F318" s="43" t="s">
        <v>416</v>
      </c>
      <c r="G318" s="43"/>
      <c r="H318" s="43" t="s">
        <v>421</v>
      </c>
      <c r="I318" s="43">
        <v>13</v>
      </c>
      <c r="J318" s="43" t="s">
        <v>110</v>
      </c>
      <c r="K318" s="43">
        <v>5</v>
      </c>
      <c r="L318" s="58">
        <v>383</v>
      </c>
      <c r="M318" s="58">
        <v>400</v>
      </c>
      <c r="N318" s="25">
        <v>1864</v>
      </c>
      <c r="O318" s="23">
        <f>SUM(P318:X318)</f>
        <v>447</v>
      </c>
      <c r="P318" s="58">
        <v>51</v>
      </c>
      <c r="Q318" s="58">
        <v>0</v>
      </c>
      <c r="R318" s="58">
        <v>208</v>
      </c>
      <c r="S318" s="58">
        <v>0</v>
      </c>
      <c r="T318" s="58">
        <v>128</v>
      </c>
      <c r="U318" s="58">
        <v>21</v>
      </c>
      <c r="V318" s="58">
        <v>2</v>
      </c>
      <c r="W318" s="58">
        <v>37</v>
      </c>
      <c r="X318" s="58">
        <v>0</v>
      </c>
      <c r="Y318" s="54">
        <f>P318/$O318</f>
        <v>0.11409395973154363</v>
      </c>
      <c r="Z318" s="54">
        <f>Q318/$O318</f>
        <v>0</v>
      </c>
      <c r="AA318" s="54">
        <f>R318/$O318</f>
        <v>0.46532438478747201</v>
      </c>
      <c r="AB318" s="54">
        <f>S318/$O318</f>
        <v>0</v>
      </c>
      <c r="AC318" s="54">
        <f>T318/$O318</f>
        <v>0.28635346756152125</v>
      </c>
      <c r="AD318" s="54">
        <f>U318/$O318</f>
        <v>4.6979865771812082E-2</v>
      </c>
      <c r="AE318" s="54">
        <f>V318/$O318</f>
        <v>4.4742729306487695E-3</v>
      </c>
      <c r="AF318" s="54">
        <f>W318/$O318</f>
        <v>8.2774049217002238E-2</v>
      </c>
      <c r="AG318" s="54">
        <f>X318/$O318</f>
        <v>0</v>
      </c>
      <c r="AH318" s="55">
        <f>(O318/N318)/($O$501/$N$501)</f>
        <v>1.0205806103649391</v>
      </c>
      <c r="AI318" s="54">
        <f>Y318+Z318+AA318</f>
        <v>0.57941834451901564</v>
      </c>
      <c r="AJ318" s="54">
        <f>AB318+AC318+AE318+AG318</f>
        <v>0.29082774049217003</v>
      </c>
      <c r="AK318" s="54">
        <f>AD318</f>
        <v>4.6979865771812082E-2</v>
      </c>
      <c r="AL318" s="54">
        <f>AF318</f>
        <v>8.2774049217002238E-2</v>
      </c>
      <c r="AM318" s="55">
        <f>($AP$6*R318+$AP$7*P318+$AP$8*Q318+$AP$9*S318+$AP$10*T318+$AP$11*U318+$AP$12*V318+$AP$13*W318+$AP$14*X318)/N318</f>
        <v>0.47693133047210301</v>
      </c>
      <c r="AN318" s="54">
        <f>AM318/AM$501</f>
        <v>0.97476636657139903</v>
      </c>
      <c r="AV318" s="44"/>
    </row>
    <row r="319" spans="1:48" s="56" customFormat="1" ht="15" customHeight="1" x14ac:dyDescent="0.2">
      <c r="A319" s="43" t="s">
        <v>362</v>
      </c>
      <c r="B319" s="43"/>
      <c r="C319" s="43" t="s">
        <v>324</v>
      </c>
      <c r="D319" s="43">
        <v>4</v>
      </c>
      <c r="E319" s="43">
        <v>19</v>
      </c>
      <c r="F319" s="43"/>
      <c r="G319" s="43"/>
      <c r="H319" s="43" t="s">
        <v>330</v>
      </c>
      <c r="I319" s="43">
        <v>17</v>
      </c>
      <c r="J319" s="43" t="s">
        <v>503</v>
      </c>
      <c r="K319" s="43">
        <v>10</v>
      </c>
      <c r="L319" s="58">
        <v>60</v>
      </c>
      <c r="M319" s="58">
        <v>62</v>
      </c>
      <c r="N319" s="23">
        <v>338</v>
      </c>
      <c r="O319" s="23">
        <f>SUM(P319:X319)</f>
        <v>87</v>
      </c>
      <c r="P319" s="58">
        <v>14</v>
      </c>
      <c r="Q319" s="58">
        <v>10</v>
      </c>
      <c r="R319" s="58">
        <v>50</v>
      </c>
      <c r="S319" s="58">
        <v>0</v>
      </c>
      <c r="T319" s="58">
        <v>7</v>
      </c>
      <c r="U319" s="58">
        <v>2</v>
      </c>
      <c r="V319" s="58">
        <v>1</v>
      </c>
      <c r="W319" s="58">
        <v>3</v>
      </c>
      <c r="X319" s="58">
        <v>0</v>
      </c>
      <c r="Y319" s="54">
        <f>P319/$O319</f>
        <v>0.16091954022988506</v>
      </c>
      <c r="Z319" s="54">
        <f>Q319/$O319</f>
        <v>0.11494252873563218</v>
      </c>
      <c r="AA319" s="54">
        <f>R319/$O319</f>
        <v>0.57471264367816088</v>
      </c>
      <c r="AB319" s="54">
        <f>S319/$O319</f>
        <v>0</v>
      </c>
      <c r="AC319" s="54">
        <f>T319/$O319</f>
        <v>8.0459770114942528E-2</v>
      </c>
      <c r="AD319" s="54">
        <f>U319/$O319</f>
        <v>2.2988505747126436E-2</v>
      </c>
      <c r="AE319" s="54">
        <f>V319/$O319</f>
        <v>1.1494252873563218E-2</v>
      </c>
      <c r="AF319" s="54">
        <f>W319/$O319</f>
        <v>3.4482758620689655E-2</v>
      </c>
      <c r="AG319" s="54">
        <f>X319/$O319</f>
        <v>0</v>
      </c>
      <c r="AH319" s="55">
        <f>(O319/N319)/($O$501/$N$501)</f>
        <v>1.0954391301752739</v>
      </c>
      <c r="AI319" s="54">
        <f>Y319+Z319+AA319</f>
        <v>0.85057471264367812</v>
      </c>
      <c r="AJ319" s="54">
        <f>AB319+AC319+AE319+AG319</f>
        <v>9.1954022988505746E-2</v>
      </c>
      <c r="AK319" s="54">
        <f>AD319</f>
        <v>2.2988505747126436E-2</v>
      </c>
      <c r="AL319" s="54">
        <f>AF319</f>
        <v>3.4482758620689655E-2</v>
      </c>
      <c r="AM319" s="55">
        <f>($AP$6*R319+$AP$7*P319+$AP$8*Q319+$AP$9*S319+$AP$10*T319+$AP$11*U319+$AP$12*V319+$AP$13*W319+$AP$14*X319)/N319</f>
        <v>0.4437869822485207</v>
      </c>
      <c r="AN319" s="54">
        <f>AM319/AM$501</f>
        <v>0.90702496686444833</v>
      </c>
      <c r="AV319" s="44"/>
    </row>
    <row r="320" spans="1:48" s="56" customFormat="1" ht="15" customHeight="1" x14ac:dyDescent="0.2">
      <c r="A320" s="43" t="s">
        <v>337</v>
      </c>
      <c r="B320" s="43">
        <v>2</v>
      </c>
      <c r="C320" s="43" t="s">
        <v>322</v>
      </c>
      <c r="D320" s="43">
        <v>1</v>
      </c>
      <c r="E320" s="43">
        <v>9</v>
      </c>
      <c r="F320" s="43"/>
      <c r="G320" s="43"/>
      <c r="H320" s="43" t="s">
        <v>335</v>
      </c>
      <c r="I320" s="43">
        <v>10</v>
      </c>
      <c r="J320" s="43" t="s">
        <v>501</v>
      </c>
      <c r="K320" s="43">
        <v>6</v>
      </c>
      <c r="L320" s="58">
        <v>82</v>
      </c>
      <c r="M320" s="58">
        <v>84</v>
      </c>
      <c r="N320" s="23">
        <v>418</v>
      </c>
      <c r="O320" s="22">
        <f>SUM(P320:X320)</f>
        <v>115</v>
      </c>
      <c r="P320" s="58">
        <v>18</v>
      </c>
      <c r="Q320" s="58">
        <v>0</v>
      </c>
      <c r="R320" s="58">
        <v>63</v>
      </c>
      <c r="S320" s="58">
        <v>0</v>
      </c>
      <c r="T320" s="58">
        <v>12</v>
      </c>
      <c r="U320" s="58">
        <v>0</v>
      </c>
      <c r="V320" s="58">
        <v>14</v>
      </c>
      <c r="W320" s="58">
        <v>8</v>
      </c>
      <c r="X320" s="58">
        <v>0</v>
      </c>
      <c r="Y320" s="54">
        <f>P320/$O320</f>
        <v>0.15652173913043479</v>
      </c>
      <c r="Z320" s="54">
        <f>Q320/$O320</f>
        <v>0</v>
      </c>
      <c r="AA320" s="54">
        <f>R320/$O320</f>
        <v>0.54782608695652169</v>
      </c>
      <c r="AB320" s="54">
        <f>S320/$O320</f>
        <v>0</v>
      </c>
      <c r="AC320" s="54">
        <f>T320/$O320</f>
        <v>0.10434782608695652</v>
      </c>
      <c r="AD320" s="54">
        <f>U320/$O320</f>
        <v>0</v>
      </c>
      <c r="AE320" s="54">
        <f>V320/$O320</f>
        <v>0.12173913043478261</v>
      </c>
      <c r="AF320" s="54">
        <f>W320/$O320</f>
        <v>6.9565217391304349E-2</v>
      </c>
      <c r="AG320" s="54">
        <f>X320/$O320</f>
        <v>0</v>
      </c>
      <c r="AH320" s="55">
        <f>(O320/N320)/($O$501/$N$501)</f>
        <v>1.1708661659218198</v>
      </c>
      <c r="AI320" s="54">
        <f>Y320+Z320+AA320</f>
        <v>0.70434782608695645</v>
      </c>
      <c r="AJ320" s="54">
        <f>AB320+AC320+AE320+AG320</f>
        <v>0.22608695652173913</v>
      </c>
      <c r="AK320" s="54">
        <f>AD320</f>
        <v>0</v>
      </c>
      <c r="AL320" s="54">
        <f>AF320</f>
        <v>6.9565217391304349E-2</v>
      </c>
      <c r="AM320" s="55">
        <f>($AP$6*R320+$AP$7*P320+$AP$8*Q320+$AP$9*S320+$AP$10*T320+$AP$11*U320+$AP$12*V320+$AP$13*W320+$AP$14*X320)/N320</f>
        <v>0.42105263157894735</v>
      </c>
      <c r="AN320" s="54">
        <f>AM320/AM$501</f>
        <v>0.86055982821104149</v>
      </c>
      <c r="AV320" s="44"/>
    </row>
    <row r="321" spans="1:48" s="56" customFormat="1" ht="15" customHeight="1" x14ac:dyDescent="0.2">
      <c r="A321" s="43" t="s">
        <v>431</v>
      </c>
      <c r="B321" s="43"/>
      <c r="C321" s="43" t="s">
        <v>121</v>
      </c>
      <c r="D321" s="43">
        <v>16</v>
      </c>
      <c r="E321" s="43">
        <v>9</v>
      </c>
      <c r="F321" s="43"/>
      <c r="G321" s="43"/>
      <c r="H321" s="43" t="s">
        <v>200</v>
      </c>
      <c r="I321" s="43">
        <v>3</v>
      </c>
      <c r="J321" s="43" t="s">
        <v>501</v>
      </c>
      <c r="K321" s="43">
        <v>6</v>
      </c>
      <c r="L321" s="58">
        <v>19</v>
      </c>
      <c r="M321" s="58">
        <v>19</v>
      </c>
      <c r="N321" s="23">
        <v>99</v>
      </c>
      <c r="O321" s="23">
        <f>SUM(P321:X321)</f>
        <v>24</v>
      </c>
      <c r="P321" s="58">
        <v>3</v>
      </c>
      <c r="Q321" s="58">
        <v>0</v>
      </c>
      <c r="R321" s="58">
        <v>13</v>
      </c>
      <c r="S321" s="58">
        <v>0</v>
      </c>
      <c r="T321" s="58">
        <v>1</v>
      </c>
      <c r="U321" s="58">
        <v>0</v>
      </c>
      <c r="V321" s="58">
        <v>1</v>
      </c>
      <c r="W321" s="58">
        <v>6</v>
      </c>
      <c r="X321" s="58">
        <v>0</v>
      </c>
      <c r="Y321" s="54">
        <f>P321/$O321</f>
        <v>0.125</v>
      </c>
      <c r="Z321" s="54">
        <f>Q321/$O321</f>
        <v>0</v>
      </c>
      <c r="AA321" s="54">
        <f>R321/$O321</f>
        <v>0.54166666666666663</v>
      </c>
      <c r="AB321" s="54">
        <f>S321/$O321</f>
        <v>0</v>
      </c>
      <c r="AC321" s="54">
        <f>T321/$O321</f>
        <v>4.1666666666666664E-2</v>
      </c>
      <c r="AD321" s="54">
        <f>U321/$O321</f>
        <v>0</v>
      </c>
      <c r="AE321" s="54">
        <f>V321/$O321</f>
        <v>4.1666666666666664E-2</v>
      </c>
      <c r="AF321" s="54">
        <f>W321/$O321</f>
        <v>0.25</v>
      </c>
      <c r="AG321" s="54">
        <f>X321/$O321</f>
        <v>0</v>
      </c>
      <c r="AH321" s="55">
        <f>(O321/N321)/($O$501/$N$501)</f>
        <v>1.031719752000676</v>
      </c>
      <c r="AI321" s="54">
        <f>Y321+Z321+AA321</f>
        <v>0.66666666666666663</v>
      </c>
      <c r="AJ321" s="54">
        <f>AB321+AC321+AE321+AG321</f>
        <v>8.3333333333333329E-2</v>
      </c>
      <c r="AK321" s="54">
        <f>AD321</f>
        <v>0</v>
      </c>
      <c r="AL321" s="54">
        <f>AF321</f>
        <v>0.25</v>
      </c>
      <c r="AM321" s="55">
        <f>($AP$6*R321+$AP$7*P321+$AP$8*Q321+$AP$9*S321+$AP$10*T321+$AP$11*U321+$AP$12*V321+$AP$13*W321+$AP$14*X321)/N321</f>
        <v>0.32323232323232326</v>
      </c>
      <c r="AN321" s="54">
        <f>AM321/AM$501</f>
        <v>0.6606317873135269</v>
      </c>
      <c r="AV321" s="44"/>
    </row>
    <row r="322" spans="1:48" s="56" customFormat="1" ht="15" customHeight="1" x14ac:dyDescent="0.2">
      <c r="A322" s="43" t="s">
        <v>189</v>
      </c>
      <c r="B322" s="43"/>
      <c r="C322" s="43" t="s">
        <v>80</v>
      </c>
      <c r="D322" s="43">
        <v>11</v>
      </c>
      <c r="E322" s="43">
        <v>9</v>
      </c>
      <c r="F322" s="43"/>
      <c r="G322" s="43"/>
      <c r="H322" s="43" t="s">
        <v>329</v>
      </c>
      <c r="I322" s="43">
        <v>15</v>
      </c>
      <c r="J322" s="43" t="s">
        <v>507</v>
      </c>
      <c r="K322" s="43">
        <v>4</v>
      </c>
      <c r="L322" s="58">
        <v>131</v>
      </c>
      <c r="M322" s="58">
        <v>137</v>
      </c>
      <c r="N322" s="23">
        <v>767</v>
      </c>
      <c r="O322" s="23">
        <f>SUM(P322:X322)</f>
        <v>195</v>
      </c>
      <c r="P322" s="58">
        <v>17</v>
      </c>
      <c r="Q322" s="58">
        <v>2</v>
      </c>
      <c r="R322" s="58">
        <v>107</v>
      </c>
      <c r="S322" s="58">
        <v>0</v>
      </c>
      <c r="T322" s="58">
        <v>38</v>
      </c>
      <c r="U322" s="58">
        <v>10</v>
      </c>
      <c r="V322" s="58">
        <v>7</v>
      </c>
      <c r="W322" s="58">
        <v>8</v>
      </c>
      <c r="X322" s="58">
        <v>6</v>
      </c>
      <c r="Y322" s="54">
        <f>P322/$O322</f>
        <v>8.7179487179487175E-2</v>
      </c>
      <c r="Z322" s="54">
        <f>Q322/$O322</f>
        <v>1.0256410256410256E-2</v>
      </c>
      <c r="AA322" s="54">
        <f>R322/$O322</f>
        <v>0.54871794871794877</v>
      </c>
      <c r="AB322" s="54">
        <f>S322/$O322</f>
        <v>0</v>
      </c>
      <c r="AC322" s="54">
        <f>T322/$O322</f>
        <v>0.19487179487179487</v>
      </c>
      <c r="AD322" s="54">
        <f>U322/$O322</f>
        <v>5.128205128205128E-2</v>
      </c>
      <c r="AE322" s="54">
        <f>V322/$O322</f>
        <v>3.5897435897435895E-2</v>
      </c>
      <c r="AF322" s="54">
        <f>W322/$O322</f>
        <v>4.1025641025641026E-2</v>
      </c>
      <c r="AG322" s="54">
        <f>X322/$O322</f>
        <v>3.0769230769230771E-2</v>
      </c>
      <c r="AH322" s="55">
        <f>(O322/N322)/($O$501/$N$501)</f>
        <v>1.0819942314413868</v>
      </c>
      <c r="AI322" s="54">
        <f>Y322+Z322+AA322</f>
        <v>0.64615384615384619</v>
      </c>
      <c r="AJ322" s="54">
        <f>AB322+AC322+AE322+AG322</f>
        <v>0.26153846153846155</v>
      </c>
      <c r="AK322" s="54">
        <f>AD322</f>
        <v>5.128205128205128E-2</v>
      </c>
      <c r="AL322" s="54">
        <f>AF322</f>
        <v>4.1025641025641026E-2</v>
      </c>
      <c r="AM322" s="55">
        <f>($AP$6*R322+$AP$7*P322+$AP$8*Q322+$AP$9*S322+$AP$10*T322+$AP$11*U322+$AP$12*V322+$AP$13*W322+$AP$14*X322)/N322</f>
        <v>0.47522816166883963</v>
      </c>
      <c r="AN322" s="54">
        <f>AM322/AM$501</f>
        <v>0.97128537977111595</v>
      </c>
      <c r="AV322" s="44"/>
    </row>
    <row r="323" spans="1:48" s="56" customFormat="1" ht="15" customHeight="1" x14ac:dyDescent="0.2">
      <c r="A323" s="43" t="s">
        <v>531</v>
      </c>
      <c r="B323" s="43"/>
      <c r="C323" s="43" t="s">
        <v>119</v>
      </c>
      <c r="D323" s="43">
        <v>5</v>
      </c>
      <c r="E323" s="43">
        <v>2</v>
      </c>
      <c r="F323" s="43"/>
      <c r="G323" s="43"/>
      <c r="H323" s="43" t="s">
        <v>171</v>
      </c>
      <c r="I323" s="43">
        <v>1</v>
      </c>
      <c r="J323" s="43" t="s">
        <v>501</v>
      </c>
      <c r="K323" s="43">
        <v>6</v>
      </c>
      <c r="L323" s="58">
        <v>118</v>
      </c>
      <c r="M323" s="58">
        <v>121</v>
      </c>
      <c r="N323" s="23">
        <v>588</v>
      </c>
      <c r="O323" s="23">
        <f>SUM(P323:X323)</f>
        <v>122</v>
      </c>
      <c r="P323" s="58">
        <v>7</v>
      </c>
      <c r="Q323" s="58">
        <v>3</v>
      </c>
      <c r="R323" s="58">
        <v>43</v>
      </c>
      <c r="S323" s="58">
        <v>3</v>
      </c>
      <c r="T323" s="58">
        <v>50</v>
      </c>
      <c r="U323" s="58">
        <v>4</v>
      </c>
      <c r="V323" s="58">
        <v>11</v>
      </c>
      <c r="W323" s="58">
        <v>1</v>
      </c>
      <c r="X323" s="58">
        <v>0</v>
      </c>
      <c r="Y323" s="54">
        <f>P323/$O323</f>
        <v>5.737704918032787E-2</v>
      </c>
      <c r="Z323" s="54">
        <f>Q323/$O323</f>
        <v>2.4590163934426229E-2</v>
      </c>
      <c r="AA323" s="54">
        <f>R323/$O323</f>
        <v>0.35245901639344263</v>
      </c>
      <c r="AB323" s="54">
        <f>S323/$O323</f>
        <v>2.4590163934426229E-2</v>
      </c>
      <c r="AC323" s="54">
        <f>T323/$O323</f>
        <v>0.4098360655737705</v>
      </c>
      <c r="AD323" s="54">
        <f>U323/$O323</f>
        <v>3.2786885245901641E-2</v>
      </c>
      <c r="AE323" s="54">
        <f>V323/$O323</f>
        <v>9.0163934426229511E-2</v>
      </c>
      <c r="AF323" s="54">
        <f>W323/$O323</f>
        <v>8.1967213114754103E-3</v>
      </c>
      <c r="AG323" s="54">
        <f>X323/$O323</f>
        <v>0</v>
      </c>
      <c r="AH323" s="55">
        <f>(O323/N323)/($O$501/$N$501)</f>
        <v>0.88301524692915012</v>
      </c>
      <c r="AI323" s="54">
        <f>Y323+Z323+AA323</f>
        <v>0.43442622950819676</v>
      </c>
      <c r="AJ323" s="54">
        <f>AB323+AC323+AE323+AG323</f>
        <v>0.52459016393442626</v>
      </c>
      <c r="AK323" s="54">
        <f>AD323</f>
        <v>3.2786885245901641E-2</v>
      </c>
      <c r="AL323" s="54">
        <f>AF323</f>
        <v>8.1967213114754103E-3</v>
      </c>
      <c r="AM323" s="55">
        <f>($AP$6*R323+$AP$7*P323+$AP$8*Q323+$AP$9*S323+$AP$10*T323+$AP$11*U323+$AP$12*V323+$AP$13*W323+$AP$14*X323)/N323</f>
        <v>0.42346938775510207</v>
      </c>
      <c r="AN323" s="54">
        <f>AM323/AM$501</f>
        <v>0.86549926600051819</v>
      </c>
      <c r="AV323" s="44"/>
    </row>
    <row r="324" spans="1:48" s="56" customFormat="1" ht="15" customHeight="1" x14ac:dyDescent="0.2">
      <c r="A324" s="43" t="s">
        <v>12</v>
      </c>
      <c r="B324" s="43"/>
      <c r="C324" s="43" t="s">
        <v>16</v>
      </c>
      <c r="D324" s="43">
        <v>10</v>
      </c>
      <c r="E324" s="43">
        <v>12</v>
      </c>
      <c r="F324" s="43"/>
      <c r="G324" s="43" t="s">
        <v>586</v>
      </c>
      <c r="H324" s="43" t="s">
        <v>200</v>
      </c>
      <c r="I324" s="43">
        <v>3</v>
      </c>
      <c r="J324" s="43" t="s">
        <v>504</v>
      </c>
      <c r="K324" s="43">
        <v>7</v>
      </c>
      <c r="L324" s="58">
        <v>231</v>
      </c>
      <c r="M324" s="58">
        <v>238</v>
      </c>
      <c r="N324" s="23">
        <v>1311</v>
      </c>
      <c r="O324" s="23">
        <f>SUM(P324:X324)</f>
        <v>382</v>
      </c>
      <c r="P324" s="58">
        <v>28</v>
      </c>
      <c r="Q324" s="58">
        <v>4</v>
      </c>
      <c r="R324" s="58">
        <v>180</v>
      </c>
      <c r="S324" s="58">
        <v>0</v>
      </c>
      <c r="T324" s="58">
        <v>146</v>
      </c>
      <c r="U324" s="58">
        <v>2</v>
      </c>
      <c r="V324" s="58">
        <v>15</v>
      </c>
      <c r="W324" s="58">
        <v>7</v>
      </c>
      <c r="X324" s="58">
        <v>0</v>
      </c>
      <c r="Y324" s="54">
        <f>P324/$O324</f>
        <v>7.3298429319371722E-2</v>
      </c>
      <c r="Z324" s="54">
        <f>Q324/$O324</f>
        <v>1.0471204188481676E-2</v>
      </c>
      <c r="AA324" s="54">
        <f>R324/$O324</f>
        <v>0.47120418848167539</v>
      </c>
      <c r="AB324" s="54">
        <f>S324/$O324</f>
        <v>0</v>
      </c>
      <c r="AC324" s="54">
        <f>T324/$O324</f>
        <v>0.38219895287958117</v>
      </c>
      <c r="AD324" s="54">
        <f>U324/$O324</f>
        <v>5.235602094240838E-3</v>
      </c>
      <c r="AE324" s="54">
        <f>V324/$O324</f>
        <v>3.9267015706806283E-2</v>
      </c>
      <c r="AF324" s="54">
        <f>W324/$O324</f>
        <v>1.832460732984293E-2</v>
      </c>
      <c r="AG324" s="54">
        <f>X324/$O324</f>
        <v>0</v>
      </c>
      <c r="AH324" s="55">
        <f>(O324/N324)/($O$501/$N$501)</f>
        <v>1.2400704799504694</v>
      </c>
      <c r="AI324" s="54">
        <f>Y324+Z324+AA324</f>
        <v>0.55497382198952883</v>
      </c>
      <c r="AJ324" s="54">
        <f>AB324+AC324+AE324+AG324</f>
        <v>0.42146596858638746</v>
      </c>
      <c r="AK324" s="54">
        <f>AD324</f>
        <v>5.235602094240838E-3</v>
      </c>
      <c r="AL324" s="54">
        <f>AF324</f>
        <v>1.832460732984293E-2</v>
      </c>
      <c r="AM324" s="55">
        <f>($AP$6*R324+$AP$7*P324+$AP$8*Q324+$AP$9*S324+$AP$10*T324+$AP$11*U324+$AP$12*V324+$AP$13*W324+$AP$14*X324)/N324</f>
        <v>0.52059496567505725</v>
      </c>
      <c r="AN324" s="54">
        <f>AM324/AM$501</f>
        <v>1.0640073962935432</v>
      </c>
      <c r="AV324" s="44"/>
    </row>
    <row r="325" spans="1:48" s="56" customFormat="1" ht="15" customHeight="1" x14ac:dyDescent="0.2">
      <c r="A325" s="43" t="s">
        <v>269</v>
      </c>
      <c r="B325" s="43"/>
      <c r="C325" s="43" t="s">
        <v>122</v>
      </c>
      <c r="D325" s="43">
        <v>24</v>
      </c>
      <c r="E325" s="43">
        <v>17</v>
      </c>
      <c r="F325" s="43"/>
      <c r="G325" s="43"/>
      <c r="H325" s="43" t="s">
        <v>422</v>
      </c>
      <c r="I325" s="43">
        <v>23</v>
      </c>
      <c r="J325" s="43" t="s">
        <v>502</v>
      </c>
      <c r="K325" s="43">
        <v>9</v>
      </c>
      <c r="L325" s="58">
        <v>44</v>
      </c>
      <c r="M325" s="58">
        <v>48</v>
      </c>
      <c r="N325" s="23">
        <v>256</v>
      </c>
      <c r="O325" s="23">
        <f>SUM(P325:X325)</f>
        <v>67</v>
      </c>
      <c r="P325" s="58">
        <v>14</v>
      </c>
      <c r="Q325" s="58">
        <v>3</v>
      </c>
      <c r="R325" s="58">
        <v>27</v>
      </c>
      <c r="S325" s="58">
        <v>0</v>
      </c>
      <c r="T325" s="58">
        <v>8</v>
      </c>
      <c r="U325" s="58">
        <v>2</v>
      </c>
      <c r="V325" s="58">
        <v>0</v>
      </c>
      <c r="W325" s="58">
        <v>13</v>
      </c>
      <c r="X325" s="58">
        <v>0</v>
      </c>
      <c r="Y325" s="54">
        <f>P325/$O325</f>
        <v>0.20895522388059701</v>
      </c>
      <c r="Z325" s="54">
        <f>Q325/$O325</f>
        <v>4.4776119402985072E-2</v>
      </c>
      <c r="AA325" s="54">
        <f>R325/$O325</f>
        <v>0.40298507462686567</v>
      </c>
      <c r="AB325" s="54">
        <f>S325/$O325</f>
        <v>0</v>
      </c>
      <c r="AC325" s="54">
        <f>T325/$O325</f>
        <v>0.11940298507462686</v>
      </c>
      <c r="AD325" s="54">
        <f>U325/$O325</f>
        <v>2.9850746268656716E-2</v>
      </c>
      <c r="AE325" s="54">
        <f>V325/$O325</f>
        <v>0</v>
      </c>
      <c r="AF325" s="54">
        <f>W325/$O325</f>
        <v>0.19402985074626866</v>
      </c>
      <c r="AG325" s="54">
        <f>X325/$O325</f>
        <v>0</v>
      </c>
      <c r="AH325" s="55">
        <f>(O325/N325)/($O$501/$N$501)</f>
        <v>1.1138341658561985</v>
      </c>
      <c r="AI325" s="54">
        <f>Y325+Z325+AA325</f>
        <v>0.65671641791044777</v>
      </c>
      <c r="AJ325" s="54">
        <f>AB325+AC325+AE325+AG325</f>
        <v>0.11940298507462686</v>
      </c>
      <c r="AK325" s="54">
        <f>AD325</f>
        <v>2.9850746268656716E-2</v>
      </c>
      <c r="AL325" s="54">
        <f>AF325</f>
        <v>0.19402985074626866</v>
      </c>
      <c r="AM325" s="55">
        <f>($AP$6*R325+$AP$7*P325+$AP$8*Q325+$AP$9*S325+$AP$10*T325+$AP$11*U325+$AP$12*V325+$AP$13*W325+$AP$14*X325)/N325</f>
        <v>0.484375</v>
      </c>
      <c r="AN325" s="54">
        <f>AM325/AM$501</f>
        <v>0.98997995862559263</v>
      </c>
      <c r="AV325" s="44"/>
    </row>
    <row r="326" spans="1:48" s="56" customFormat="1" ht="15" customHeight="1" x14ac:dyDescent="0.2">
      <c r="A326" s="43" t="s">
        <v>378</v>
      </c>
      <c r="B326" s="43"/>
      <c r="C326" s="43" t="s">
        <v>326</v>
      </c>
      <c r="D326" s="43">
        <v>13</v>
      </c>
      <c r="E326" s="43">
        <v>8</v>
      </c>
      <c r="F326" s="43"/>
      <c r="G326" s="43"/>
      <c r="H326" s="43" t="s">
        <v>348</v>
      </c>
      <c r="I326" s="43">
        <v>2</v>
      </c>
      <c r="J326" s="43" t="s">
        <v>503</v>
      </c>
      <c r="K326" s="43">
        <v>10</v>
      </c>
      <c r="L326" s="58">
        <v>25</v>
      </c>
      <c r="M326" s="58">
        <v>26</v>
      </c>
      <c r="N326" s="23">
        <v>111</v>
      </c>
      <c r="O326" s="23">
        <f>SUM(P326:X326)</f>
        <v>36</v>
      </c>
      <c r="P326" s="58">
        <v>6</v>
      </c>
      <c r="Q326" s="58">
        <v>1</v>
      </c>
      <c r="R326" s="58">
        <v>13</v>
      </c>
      <c r="S326" s="58">
        <v>0</v>
      </c>
      <c r="T326" s="58">
        <v>12</v>
      </c>
      <c r="U326" s="58">
        <v>0</v>
      </c>
      <c r="V326" s="58">
        <v>0</v>
      </c>
      <c r="W326" s="58">
        <v>4</v>
      </c>
      <c r="X326" s="58">
        <v>0</v>
      </c>
      <c r="Y326" s="54">
        <f>P326/$O326</f>
        <v>0.16666666666666666</v>
      </c>
      <c r="Z326" s="54">
        <f>Q326/$O326</f>
        <v>2.7777777777777776E-2</v>
      </c>
      <c r="AA326" s="54">
        <f>R326/$O326</f>
        <v>0.3611111111111111</v>
      </c>
      <c r="AB326" s="54">
        <f>S326/$O326</f>
        <v>0</v>
      </c>
      <c r="AC326" s="54">
        <f>T326/$O326</f>
        <v>0.33333333333333331</v>
      </c>
      <c r="AD326" s="54">
        <f>U326/$O326</f>
        <v>0</v>
      </c>
      <c r="AE326" s="54">
        <f>V326/$O326</f>
        <v>0</v>
      </c>
      <c r="AF326" s="54">
        <f>W326/$O326</f>
        <v>0.1111111111111111</v>
      </c>
      <c r="AG326" s="54">
        <f>X326/$O326</f>
        <v>0</v>
      </c>
      <c r="AH326" s="55">
        <f>(O326/N326)/($O$501/$N$501)</f>
        <v>1.3802737222711747</v>
      </c>
      <c r="AI326" s="54">
        <f>Y326+Z326+AA326</f>
        <v>0.55555555555555558</v>
      </c>
      <c r="AJ326" s="54">
        <f>AB326+AC326+AE326+AG326</f>
        <v>0.33333333333333331</v>
      </c>
      <c r="AK326" s="54">
        <f>AD326</f>
        <v>0</v>
      </c>
      <c r="AL326" s="54">
        <f>AF326</f>
        <v>0.1111111111111111</v>
      </c>
      <c r="AM326" s="55">
        <f>($AP$6*R326+$AP$7*P326+$AP$8*Q326+$AP$9*S326+$AP$10*T326+$AP$11*U326+$AP$12*V326+$AP$13*W326+$AP$14*X326)/N326</f>
        <v>0.60360360360360366</v>
      </c>
      <c r="AN326" s="54">
        <f>AM326/AM$501</f>
        <v>1.2336629068836216</v>
      </c>
      <c r="AV326" s="44"/>
    </row>
    <row r="327" spans="1:48" s="56" customFormat="1" ht="15" customHeight="1" x14ac:dyDescent="0.2">
      <c r="A327" s="43" t="s">
        <v>56</v>
      </c>
      <c r="B327" s="43"/>
      <c r="C327" s="43" t="s">
        <v>110</v>
      </c>
      <c r="D327" s="43">
        <v>29</v>
      </c>
      <c r="E327" s="43">
        <v>3</v>
      </c>
      <c r="F327" s="43"/>
      <c r="G327" s="43"/>
      <c r="H327" s="43" t="s">
        <v>421</v>
      </c>
      <c r="I327" s="43">
        <v>13</v>
      </c>
      <c r="J327" s="43" t="s">
        <v>110</v>
      </c>
      <c r="K327" s="43">
        <v>5</v>
      </c>
      <c r="L327" s="58">
        <v>106</v>
      </c>
      <c r="M327" s="58">
        <v>119</v>
      </c>
      <c r="N327" s="23">
        <v>609</v>
      </c>
      <c r="O327" s="23">
        <f>SUM(P327:X327)</f>
        <v>153</v>
      </c>
      <c r="P327" s="58">
        <v>29</v>
      </c>
      <c r="Q327" s="58">
        <v>3</v>
      </c>
      <c r="R327" s="58">
        <v>72</v>
      </c>
      <c r="S327" s="58">
        <v>1</v>
      </c>
      <c r="T327" s="58">
        <v>23</v>
      </c>
      <c r="U327" s="58">
        <v>3</v>
      </c>
      <c r="V327" s="58">
        <v>13</v>
      </c>
      <c r="W327" s="58">
        <v>8</v>
      </c>
      <c r="X327" s="58">
        <v>1</v>
      </c>
      <c r="Y327" s="54">
        <f>P327/$O327</f>
        <v>0.18954248366013071</v>
      </c>
      <c r="Z327" s="54">
        <f>Q327/$O327</f>
        <v>1.9607843137254902E-2</v>
      </c>
      <c r="AA327" s="54">
        <f>R327/$O327</f>
        <v>0.47058823529411764</v>
      </c>
      <c r="AB327" s="54">
        <f>S327/$O327</f>
        <v>6.5359477124183009E-3</v>
      </c>
      <c r="AC327" s="54">
        <f>T327/$O327</f>
        <v>0.15032679738562091</v>
      </c>
      <c r="AD327" s="54">
        <f>U327/$O327</f>
        <v>1.9607843137254902E-2</v>
      </c>
      <c r="AE327" s="54">
        <f>V327/$O327</f>
        <v>8.4967320261437912E-2</v>
      </c>
      <c r="AF327" s="54">
        <f>W327/$O327</f>
        <v>5.2287581699346407E-2</v>
      </c>
      <c r="AG327" s="54">
        <f>X327/$O327</f>
        <v>6.5359477124183009E-3</v>
      </c>
      <c r="AH327" s="55">
        <f>(O327/N327)/($O$501/$N$501)</f>
        <v>1.0692021814144939</v>
      </c>
      <c r="AI327" s="54">
        <f>Y327+Z327+AA327</f>
        <v>0.6797385620915033</v>
      </c>
      <c r="AJ327" s="54">
        <f>AB327+AC327+AE327+AG327</f>
        <v>0.24836601307189543</v>
      </c>
      <c r="AK327" s="54">
        <f>AD327</f>
        <v>1.9607843137254902E-2</v>
      </c>
      <c r="AL327" s="54">
        <f>AF327</f>
        <v>5.2287581699346407E-2</v>
      </c>
      <c r="AM327" s="55">
        <f>($AP$6*R327+$AP$7*P327+$AP$8*Q327+$AP$9*S327+$AP$10*T327+$AP$11*U327+$AP$12*V327+$AP$13*W327+$AP$14*X327)/N327</f>
        <v>0.4548440065681445</v>
      </c>
      <c r="AN327" s="54">
        <f>AM327/AM$501</f>
        <v>0.92962364036837264</v>
      </c>
      <c r="AV327" s="44"/>
    </row>
    <row r="328" spans="1:48" s="56" customFormat="1" ht="15" customHeight="1" x14ac:dyDescent="0.2">
      <c r="A328" s="43" t="s">
        <v>281</v>
      </c>
      <c r="B328" s="43"/>
      <c r="C328" s="43" t="s">
        <v>109</v>
      </c>
      <c r="D328" s="43">
        <v>26</v>
      </c>
      <c r="E328" s="43">
        <v>10</v>
      </c>
      <c r="F328" s="43"/>
      <c r="G328" s="43"/>
      <c r="H328" s="43" t="s">
        <v>329</v>
      </c>
      <c r="I328" s="43">
        <v>15</v>
      </c>
      <c r="J328" s="43" t="s">
        <v>507</v>
      </c>
      <c r="K328" s="43">
        <v>4</v>
      </c>
      <c r="L328" s="58">
        <v>61</v>
      </c>
      <c r="M328" s="58">
        <v>63</v>
      </c>
      <c r="N328" s="23">
        <v>457</v>
      </c>
      <c r="O328" s="23">
        <f>SUM(P328:X328)</f>
        <v>108</v>
      </c>
      <c r="P328" s="58">
        <v>30</v>
      </c>
      <c r="Q328" s="58">
        <v>0</v>
      </c>
      <c r="R328" s="58">
        <v>42</v>
      </c>
      <c r="S328" s="58">
        <v>0</v>
      </c>
      <c r="T328" s="58">
        <v>28</v>
      </c>
      <c r="U328" s="58">
        <v>4</v>
      </c>
      <c r="V328" s="58">
        <v>4</v>
      </c>
      <c r="W328" s="58">
        <v>0</v>
      </c>
      <c r="X328" s="58">
        <v>0</v>
      </c>
      <c r="Y328" s="54">
        <f>P328/$O328</f>
        <v>0.27777777777777779</v>
      </c>
      <c r="Z328" s="54">
        <f>Q328/$O328</f>
        <v>0</v>
      </c>
      <c r="AA328" s="54">
        <f>R328/$O328</f>
        <v>0.3888888888888889</v>
      </c>
      <c r="AB328" s="54">
        <f>S328/$O328</f>
        <v>0</v>
      </c>
      <c r="AC328" s="54">
        <f>T328/$O328</f>
        <v>0.25925925925925924</v>
      </c>
      <c r="AD328" s="54">
        <f>U328/$O328</f>
        <v>3.7037037037037035E-2</v>
      </c>
      <c r="AE328" s="54">
        <f>V328/$O328</f>
        <v>3.7037037037037035E-2</v>
      </c>
      <c r="AF328" s="54">
        <f>W328/$O328</f>
        <v>0</v>
      </c>
      <c r="AG328" s="54">
        <f>X328/$O328</f>
        <v>0</v>
      </c>
      <c r="AH328" s="55">
        <f>(O328/N328)/($O$501/$N$501)</f>
        <v>1.0057574387665233</v>
      </c>
      <c r="AI328" s="54">
        <f>Y328+Z328+AA328</f>
        <v>0.66666666666666674</v>
      </c>
      <c r="AJ328" s="54">
        <f>AB328+AC328+AE328+AG328</f>
        <v>0.29629629629629628</v>
      </c>
      <c r="AK328" s="54">
        <f>AD328</f>
        <v>3.7037037037037035E-2</v>
      </c>
      <c r="AL328" s="54">
        <f>AF328</f>
        <v>0</v>
      </c>
      <c r="AM328" s="55">
        <f>($AP$6*R328+$AP$7*P328+$AP$8*Q328+$AP$9*S328+$AP$10*T328+$AP$11*U328+$AP$12*V328+$AP$13*W328+$AP$14*X328)/N328</f>
        <v>0.52516411378555794</v>
      </c>
      <c r="AN328" s="54">
        <f>AM328/AM$501</f>
        <v>1.0733459564120209</v>
      </c>
      <c r="AV328" s="44"/>
    </row>
    <row r="329" spans="1:48" s="56" customFormat="1" ht="15" customHeight="1" x14ac:dyDescent="0.2">
      <c r="A329" s="43" t="s">
        <v>143</v>
      </c>
      <c r="B329" s="43"/>
      <c r="C329" s="43" t="s">
        <v>116</v>
      </c>
      <c r="D329" s="43">
        <v>3</v>
      </c>
      <c r="E329" s="43">
        <v>27</v>
      </c>
      <c r="F329" s="43"/>
      <c r="G329" s="43"/>
      <c r="H329" s="43" t="s">
        <v>3</v>
      </c>
      <c r="I329" s="43">
        <v>14</v>
      </c>
      <c r="J329" s="43" t="s">
        <v>505</v>
      </c>
      <c r="K329" s="43">
        <v>8</v>
      </c>
      <c r="L329" s="58">
        <v>142</v>
      </c>
      <c r="M329" s="58">
        <v>193</v>
      </c>
      <c r="N329" s="23">
        <v>980</v>
      </c>
      <c r="O329" s="23">
        <f>SUM(P329:X329)</f>
        <v>202</v>
      </c>
      <c r="P329" s="58">
        <v>29</v>
      </c>
      <c r="Q329" s="58">
        <v>30</v>
      </c>
      <c r="R329" s="58">
        <v>99</v>
      </c>
      <c r="S329" s="58">
        <v>0</v>
      </c>
      <c r="T329" s="58">
        <v>32</v>
      </c>
      <c r="U329" s="58">
        <v>1</v>
      </c>
      <c r="V329" s="58">
        <v>2</v>
      </c>
      <c r="W329" s="58">
        <v>9</v>
      </c>
      <c r="X329" s="58">
        <v>0</v>
      </c>
      <c r="Y329" s="54">
        <f>P329/$O329</f>
        <v>0.14356435643564355</v>
      </c>
      <c r="Z329" s="54">
        <f>Q329/$O329</f>
        <v>0.14851485148514851</v>
      </c>
      <c r="AA329" s="54">
        <f>R329/$O329</f>
        <v>0.49009900990099009</v>
      </c>
      <c r="AB329" s="54">
        <f>S329/$O329</f>
        <v>0</v>
      </c>
      <c r="AC329" s="54">
        <f>T329/$O329</f>
        <v>0.15841584158415842</v>
      </c>
      <c r="AD329" s="54">
        <f>U329/$O329</f>
        <v>4.9504950495049506E-3</v>
      </c>
      <c r="AE329" s="54">
        <f>V329/$O329</f>
        <v>9.9009900990099011E-3</v>
      </c>
      <c r="AF329" s="54">
        <f>W329/$O329</f>
        <v>4.4554455445544552E-2</v>
      </c>
      <c r="AG329" s="54">
        <f>X329/$O329</f>
        <v>0</v>
      </c>
      <c r="AH329" s="55">
        <f>(O329/N329)/($O$501/$N$501)</f>
        <v>0.87722498301486052</v>
      </c>
      <c r="AI329" s="54">
        <f>Y329+Z329+AA329</f>
        <v>0.78217821782178221</v>
      </c>
      <c r="AJ329" s="54">
        <f>AB329+AC329+AE329+AG329</f>
        <v>0.16831683168316833</v>
      </c>
      <c r="AK329" s="54">
        <f>AD329</f>
        <v>4.9504950495049506E-3</v>
      </c>
      <c r="AL329" s="54">
        <f>AF329</f>
        <v>4.4554455445544552E-2</v>
      </c>
      <c r="AM329" s="55">
        <f>($AP$6*R329+$AP$7*P329+$AP$8*Q329+$AP$9*S329+$AP$10*T329+$AP$11*U329+$AP$12*V329+$AP$13*W329+$AP$14*X329)/N329</f>
        <v>0.35306122448979593</v>
      </c>
      <c r="AN329" s="54">
        <f>AM329/AM$501</f>
        <v>0.72159697840043202</v>
      </c>
      <c r="AV329" s="44"/>
    </row>
    <row r="330" spans="1:48" s="56" customFormat="1" ht="15" customHeight="1" x14ac:dyDescent="0.2">
      <c r="A330" s="43" t="s">
        <v>409</v>
      </c>
      <c r="B330" s="43"/>
      <c r="C330" s="43" t="s">
        <v>331</v>
      </c>
      <c r="D330" s="43">
        <v>20</v>
      </c>
      <c r="E330" s="43">
        <v>9</v>
      </c>
      <c r="F330" s="43"/>
      <c r="G330" s="43" t="s">
        <v>585</v>
      </c>
      <c r="H330" s="43" t="s">
        <v>331</v>
      </c>
      <c r="I330" s="43">
        <v>18</v>
      </c>
      <c r="J330" s="43" t="s">
        <v>503</v>
      </c>
      <c r="K330" s="43">
        <v>10</v>
      </c>
      <c r="L330" s="58">
        <v>357</v>
      </c>
      <c r="M330" s="58">
        <v>374</v>
      </c>
      <c r="N330" s="23">
        <v>1937</v>
      </c>
      <c r="O330" s="23">
        <f>SUM(P330:X330)</f>
        <v>466</v>
      </c>
      <c r="P330" s="58">
        <v>54</v>
      </c>
      <c r="Q330" s="58">
        <v>37</v>
      </c>
      <c r="R330" s="58">
        <v>140</v>
      </c>
      <c r="S330" s="58">
        <v>33</v>
      </c>
      <c r="T330" s="58">
        <v>132</v>
      </c>
      <c r="U330" s="58">
        <v>10</v>
      </c>
      <c r="V330" s="58">
        <v>30</v>
      </c>
      <c r="W330" s="58">
        <v>30</v>
      </c>
      <c r="X330" s="58">
        <v>0</v>
      </c>
      <c r="Y330" s="54">
        <f>P330/$O330</f>
        <v>0.11587982832618025</v>
      </c>
      <c r="Z330" s="54">
        <f>Q330/$O330</f>
        <v>7.9399141630901282E-2</v>
      </c>
      <c r="AA330" s="54">
        <f>R330/$O330</f>
        <v>0.30042918454935624</v>
      </c>
      <c r="AB330" s="54">
        <f>S330/$O330</f>
        <v>7.0815450643776826E-2</v>
      </c>
      <c r="AC330" s="54">
        <f>T330/$O330</f>
        <v>0.2832618025751073</v>
      </c>
      <c r="AD330" s="54">
        <f>U330/$O330</f>
        <v>2.1459227467811159E-2</v>
      </c>
      <c r="AE330" s="54">
        <f>V330/$O330</f>
        <v>6.4377682403433473E-2</v>
      </c>
      <c r="AF330" s="54">
        <f>W330/$O330</f>
        <v>6.4377682403433473E-2</v>
      </c>
      <c r="AG330" s="54">
        <f>X330/$O330</f>
        <v>0</v>
      </c>
      <c r="AH330" s="55">
        <f>(O330/N330)/($O$501/$N$501)</f>
        <v>1.0238633419118739</v>
      </c>
      <c r="AI330" s="54">
        <f>Y330+Z330+AA330</f>
        <v>0.49570815450643779</v>
      </c>
      <c r="AJ330" s="54">
        <f>AB330+AC330+AE330+AG330</f>
        <v>0.41845493562231761</v>
      </c>
      <c r="AK330" s="54">
        <f>AD330</f>
        <v>2.1459227467811159E-2</v>
      </c>
      <c r="AL330" s="54">
        <f>AF330</f>
        <v>6.4377682403433473E-2</v>
      </c>
      <c r="AM330" s="55">
        <f>($AP$6*R330+$AP$7*P330+$AP$8*Q330+$AP$9*S330+$AP$10*T330+$AP$11*U330+$AP$12*V330+$AP$13*W330+$AP$14*X330)/N330</f>
        <v>0.47005678884873514</v>
      </c>
      <c r="AN330" s="54">
        <f>AM330/AM$501</f>
        <v>0.96071597497011563</v>
      </c>
      <c r="AV330" s="44"/>
    </row>
    <row r="331" spans="1:48" s="56" customFormat="1" ht="15" customHeight="1" x14ac:dyDescent="0.2">
      <c r="A331" s="43" t="s">
        <v>442</v>
      </c>
      <c r="B331" s="43"/>
      <c r="C331" s="43" t="s">
        <v>116</v>
      </c>
      <c r="D331" s="43">
        <v>3</v>
      </c>
      <c r="E331" s="43">
        <v>28</v>
      </c>
      <c r="F331" s="43"/>
      <c r="G331" s="43" t="s">
        <v>586</v>
      </c>
      <c r="H331" s="43" t="s">
        <v>424</v>
      </c>
      <c r="I331" s="43">
        <v>26</v>
      </c>
      <c r="J331" s="43" t="s">
        <v>510</v>
      </c>
      <c r="K331" s="43">
        <v>99</v>
      </c>
      <c r="L331" s="58">
        <v>172</v>
      </c>
      <c r="M331" s="58">
        <v>186</v>
      </c>
      <c r="N331" s="23">
        <v>1044</v>
      </c>
      <c r="O331" s="23">
        <f>SUM(P331:X331)</f>
        <v>258</v>
      </c>
      <c r="P331" s="58">
        <v>57</v>
      </c>
      <c r="Q331" s="58">
        <v>11</v>
      </c>
      <c r="R331" s="58">
        <v>126</v>
      </c>
      <c r="S331" s="58">
        <v>0</v>
      </c>
      <c r="T331" s="58">
        <v>35</v>
      </c>
      <c r="U331" s="58">
        <v>2</v>
      </c>
      <c r="V331" s="58">
        <v>21</v>
      </c>
      <c r="W331" s="58">
        <v>6</v>
      </c>
      <c r="X331" s="58">
        <v>0</v>
      </c>
      <c r="Y331" s="54">
        <f>P331/$O331</f>
        <v>0.22093023255813954</v>
      </c>
      <c r="Z331" s="54">
        <f>Q331/$O331</f>
        <v>4.2635658914728682E-2</v>
      </c>
      <c r="AA331" s="54">
        <f>R331/$O331</f>
        <v>0.48837209302325579</v>
      </c>
      <c r="AB331" s="54">
        <f>S331/$O331</f>
        <v>0</v>
      </c>
      <c r="AC331" s="54">
        <f>T331/$O331</f>
        <v>0.13565891472868216</v>
      </c>
      <c r="AD331" s="54">
        <f>U331/$O331</f>
        <v>7.7519379844961239E-3</v>
      </c>
      <c r="AE331" s="54">
        <f>V331/$O331</f>
        <v>8.1395348837209308E-2</v>
      </c>
      <c r="AF331" s="54">
        <f>W331/$O331</f>
        <v>2.3255813953488372E-2</v>
      </c>
      <c r="AG331" s="54">
        <f>X331/$O331</f>
        <v>0</v>
      </c>
      <c r="AH331" s="55">
        <f>(O331/N331)/($O$501/$N$501)</f>
        <v>1.051731557535172</v>
      </c>
      <c r="AI331" s="54">
        <f>Y331+Z331+AA331</f>
        <v>0.75193798449612403</v>
      </c>
      <c r="AJ331" s="54">
        <f>AB331+AC331+AE331+AG331</f>
        <v>0.21705426356589147</v>
      </c>
      <c r="AK331" s="54">
        <f>AD331</f>
        <v>7.7519379844961239E-3</v>
      </c>
      <c r="AL331" s="54">
        <f>AF331</f>
        <v>2.3255813953488372E-2</v>
      </c>
      <c r="AM331" s="55">
        <f>($AP$6*R331+$AP$7*P331+$AP$8*Q331+$AP$9*S331+$AP$10*T331+$AP$11*U331+$AP$12*V331+$AP$13*W331+$AP$14*X331)/N331</f>
        <v>0.44061302681992337</v>
      </c>
      <c r="AN331" s="54">
        <f>AM331/AM$501</f>
        <v>0.90053794283578814</v>
      </c>
      <c r="AV331" s="44"/>
    </row>
    <row r="332" spans="1:48" s="56" customFormat="1" ht="15" customHeight="1" x14ac:dyDescent="0.2">
      <c r="A332" s="43" t="s">
        <v>472</v>
      </c>
      <c r="B332" s="43"/>
      <c r="C332" s="43" t="s">
        <v>117</v>
      </c>
      <c r="D332" s="43">
        <v>28</v>
      </c>
      <c r="E332" s="43">
        <v>17</v>
      </c>
      <c r="F332" s="43" t="s">
        <v>417</v>
      </c>
      <c r="G332" s="43"/>
      <c r="H332" s="43" t="s">
        <v>68</v>
      </c>
      <c r="I332" s="43">
        <v>5</v>
      </c>
      <c r="J332" s="43" t="s">
        <v>505</v>
      </c>
      <c r="K332" s="43">
        <v>8</v>
      </c>
      <c r="L332" s="58">
        <v>325</v>
      </c>
      <c r="M332" s="58">
        <v>352</v>
      </c>
      <c r="N332" s="23">
        <v>1788</v>
      </c>
      <c r="O332" s="23">
        <f>SUM(P332:X332)</f>
        <v>422</v>
      </c>
      <c r="P332" s="58">
        <v>38</v>
      </c>
      <c r="Q332" s="58">
        <v>0</v>
      </c>
      <c r="R332" s="58">
        <v>162</v>
      </c>
      <c r="S332" s="58">
        <v>20</v>
      </c>
      <c r="T332" s="58">
        <v>112</v>
      </c>
      <c r="U332" s="58">
        <v>8</v>
      </c>
      <c r="V332" s="58">
        <v>52</v>
      </c>
      <c r="W332" s="58">
        <v>28</v>
      </c>
      <c r="X332" s="58">
        <v>2</v>
      </c>
      <c r="Y332" s="54">
        <f>P332/$O332</f>
        <v>9.004739336492891E-2</v>
      </c>
      <c r="Z332" s="54">
        <f>Q332/$O332</f>
        <v>0</v>
      </c>
      <c r="AA332" s="54">
        <f>R332/$O332</f>
        <v>0.38388625592417064</v>
      </c>
      <c r="AB332" s="54">
        <f>S332/$O332</f>
        <v>4.7393364928909949E-2</v>
      </c>
      <c r="AC332" s="54">
        <f>T332/$O332</f>
        <v>0.26540284360189575</v>
      </c>
      <c r="AD332" s="54">
        <f>U332/$O332</f>
        <v>1.8957345971563982E-2</v>
      </c>
      <c r="AE332" s="54">
        <f>V332/$O332</f>
        <v>0.12322274881516587</v>
      </c>
      <c r="AF332" s="54">
        <f>W332/$O332</f>
        <v>6.6350710900473939E-2</v>
      </c>
      <c r="AG332" s="54">
        <f>X332/$O332</f>
        <v>4.7393364928909956E-3</v>
      </c>
      <c r="AH332" s="55">
        <f>(O332/N332)/($O$501/$N$501)</f>
        <v>1.0044553458026717</v>
      </c>
      <c r="AI332" s="54">
        <f>Y332+Z332+AA332</f>
        <v>0.47393364928909953</v>
      </c>
      <c r="AJ332" s="54">
        <f>AB332+AC332+AE332+AG332</f>
        <v>0.44075829383886256</v>
      </c>
      <c r="AK332" s="54">
        <f>AD332</f>
        <v>1.8957345971563982E-2</v>
      </c>
      <c r="AL332" s="54">
        <f>AF332</f>
        <v>6.6350710900473939E-2</v>
      </c>
      <c r="AM332" s="55">
        <f>($AP$6*R332+$AP$7*P332+$AP$8*Q332+$AP$9*S332+$AP$10*T332+$AP$11*U332+$AP$12*V332+$AP$13*W332+$AP$14*X332)/N332</f>
        <v>0.42449664429530204</v>
      </c>
      <c r="AN332" s="54">
        <f>AM332/AM$501</f>
        <v>0.86759880331595574</v>
      </c>
      <c r="AV332" s="44"/>
    </row>
    <row r="333" spans="1:48" s="56" customFormat="1" ht="15" customHeight="1" x14ac:dyDescent="0.2">
      <c r="A333" s="43" t="s">
        <v>451</v>
      </c>
      <c r="B333" s="43"/>
      <c r="C333" s="43" t="s">
        <v>122</v>
      </c>
      <c r="D333" s="43">
        <v>24</v>
      </c>
      <c r="E333" s="43">
        <v>18</v>
      </c>
      <c r="F333" s="43" t="s">
        <v>416</v>
      </c>
      <c r="G333" s="43"/>
      <c r="H333" s="43" t="s">
        <v>29</v>
      </c>
      <c r="I333" s="43">
        <v>8</v>
      </c>
      <c r="J333" s="43" t="s">
        <v>502</v>
      </c>
      <c r="K333" s="43">
        <v>9</v>
      </c>
      <c r="L333" s="58">
        <v>584</v>
      </c>
      <c r="M333" s="58">
        <v>611</v>
      </c>
      <c r="N333" s="23">
        <v>2727</v>
      </c>
      <c r="O333" s="23">
        <f>SUM(P333:X333)</f>
        <v>441</v>
      </c>
      <c r="P333" s="58">
        <v>17</v>
      </c>
      <c r="Q333" s="58">
        <v>20</v>
      </c>
      <c r="R333" s="58">
        <v>77</v>
      </c>
      <c r="S333" s="58">
        <v>0</v>
      </c>
      <c r="T333" s="58">
        <v>168</v>
      </c>
      <c r="U333" s="58">
        <v>27</v>
      </c>
      <c r="V333" s="58">
        <v>63</v>
      </c>
      <c r="W333" s="58">
        <v>56</v>
      </c>
      <c r="X333" s="58">
        <v>13</v>
      </c>
      <c r="Y333" s="54">
        <f>P333/$O333</f>
        <v>3.8548752834467119E-2</v>
      </c>
      <c r="Z333" s="54">
        <f>Q333/$O333</f>
        <v>4.5351473922902494E-2</v>
      </c>
      <c r="AA333" s="54">
        <f>R333/$O333</f>
        <v>0.17460317460317459</v>
      </c>
      <c r="AB333" s="54">
        <f>S333/$O333</f>
        <v>0</v>
      </c>
      <c r="AC333" s="54">
        <f>T333/$O333</f>
        <v>0.38095238095238093</v>
      </c>
      <c r="AD333" s="54">
        <f>U333/$O333</f>
        <v>6.1224489795918366E-2</v>
      </c>
      <c r="AE333" s="54">
        <f>V333/$O333</f>
        <v>0.14285714285714285</v>
      </c>
      <c r="AF333" s="54">
        <f>W333/$O333</f>
        <v>0.12698412698412698</v>
      </c>
      <c r="AG333" s="54">
        <f>X333/$O333</f>
        <v>2.9478458049886622E-2</v>
      </c>
      <c r="AH333" s="55">
        <f>(O333/N333)/($O$501/$N$501)</f>
        <v>0.68823879496084694</v>
      </c>
      <c r="AI333" s="54">
        <f>Y333+Z333+AA333</f>
        <v>0.25850340136054417</v>
      </c>
      <c r="AJ333" s="54">
        <f>AB333+AC333+AE333+AG333</f>
        <v>0.5532879818594103</v>
      </c>
      <c r="AK333" s="54">
        <f>AD333</f>
        <v>6.1224489795918366E-2</v>
      </c>
      <c r="AL333" s="54">
        <f>AF333</f>
        <v>0.12698412698412698</v>
      </c>
      <c r="AM333" s="55">
        <f>($AP$6*R333+$AP$7*P333+$AP$8*Q333+$AP$9*S333+$AP$10*T333+$AP$11*U333+$AP$12*V333+$AP$13*W333+$AP$14*X333)/N333</f>
        <v>0.35716905023835716</v>
      </c>
      <c r="AN333" s="54">
        <f>AM333/AM$501</f>
        <v>0.72999267422412606</v>
      </c>
      <c r="AV333" s="44"/>
    </row>
    <row r="334" spans="1:48" s="56" customFormat="1" ht="15" customHeight="1" x14ac:dyDescent="0.2">
      <c r="A334" s="43" t="s">
        <v>162</v>
      </c>
      <c r="B334" s="43">
        <v>5</v>
      </c>
      <c r="C334" s="43" t="s">
        <v>106</v>
      </c>
      <c r="D334" s="43">
        <v>9</v>
      </c>
      <c r="E334" s="43">
        <v>5</v>
      </c>
      <c r="F334" s="43"/>
      <c r="G334" s="43"/>
      <c r="H334" s="43" t="s">
        <v>335</v>
      </c>
      <c r="I334" s="43">
        <v>10</v>
      </c>
      <c r="J334" s="43" t="s">
        <v>501</v>
      </c>
      <c r="K334" s="43">
        <v>6</v>
      </c>
      <c r="L334" s="58">
        <v>46</v>
      </c>
      <c r="M334" s="58">
        <v>47</v>
      </c>
      <c r="N334" s="23">
        <v>240</v>
      </c>
      <c r="O334" s="23">
        <f>SUM(P334:X334)</f>
        <v>59</v>
      </c>
      <c r="P334" s="58">
        <v>12</v>
      </c>
      <c r="Q334" s="58">
        <v>14</v>
      </c>
      <c r="R334" s="58">
        <v>25</v>
      </c>
      <c r="S334" s="58">
        <v>0</v>
      </c>
      <c r="T334" s="58">
        <v>5</v>
      </c>
      <c r="U334" s="58">
        <v>0</v>
      </c>
      <c r="V334" s="58">
        <v>3</v>
      </c>
      <c r="W334" s="58">
        <v>0</v>
      </c>
      <c r="X334" s="58">
        <v>0</v>
      </c>
      <c r="Y334" s="54">
        <f>P334/$O334</f>
        <v>0.20338983050847459</v>
      </c>
      <c r="Z334" s="54">
        <f>Q334/$O334</f>
        <v>0.23728813559322035</v>
      </c>
      <c r="AA334" s="54">
        <f>R334/$O334</f>
        <v>0.42372881355932202</v>
      </c>
      <c r="AB334" s="54">
        <f>S334/$O334</f>
        <v>0</v>
      </c>
      <c r="AC334" s="54">
        <f>T334/$O334</f>
        <v>8.4745762711864403E-2</v>
      </c>
      <c r="AD334" s="54">
        <f>U334/$O334</f>
        <v>0</v>
      </c>
      <c r="AE334" s="54">
        <f>V334/$O334</f>
        <v>5.0847457627118647E-2</v>
      </c>
      <c r="AF334" s="54">
        <f>W334/$O334</f>
        <v>0</v>
      </c>
      <c r="AG334" s="54">
        <f>X334/$O334</f>
        <v>0</v>
      </c>
      <c r="AH334" s="55">
        <f>(O334/N334)/($O$501/$N$501)</f>
        <v>1.0462283110131856</v>
      </c>
      <c r="AI334" s="54">
        <f>Y334+Z334+AA334</f>
        <v>0.86440677966101698</v>
      </c>
      <c r="AJ334" s="54">
        <f>AB334+AC334+AE334+AG334</f>
        <v>0.13559322033898305</v>
      </c>
      <c r="AK334" s="54">
        <f>AD334</f>
        <v>0</v>
      </c>
      <c r="AL334" s="54">
        <f>AF334</f>
        <v>0</v>
      </c>
      <c r="AM334" s="55">
        <f>($AP$6*R334+$AP$7*P334+$AP$8*Q334+$AP$9*S334+$AP$10*T334+$AP$11*U334+$AP$12*V334+$AP$13*W334+$AP$14*X334)/N334</f>
        <v>0.44166666666666665</v>
      </c>
      <c r="AN334" s="54">
        <f>AM334/AM$501</f>
        <v>0.90269140313387375</v>
      </c>
      <c r="AV334" s="44"/>
    </row>
    <row r="335" spans="1:48" s="56" customFormat="1" ht="15" customHeight="1" x14ac:dyDescent="0.2">
      <c r="A335" s="43" t="s">
        <v>245</v>
      </c>
      <c r="B335" s="43"/>
      <c r="C335" s="43" t="s">
        <v>117</v>
      </c>
      <c r="D335" s="43">
        <v>28</v>
      </c>
      <c r="E335" s="43">
        <v>16</v>
      </c>
      <c r="F335" s="43"/>
      <c r="G335" s="43"/>
      <c r="H335" s="43" t="s">
        <v>68</v>
      </c>
      <c r="I335" s="43">
        <v>5</v>
      </c>
      <c r="J335" s="43" t="s">
        <v>504</v>
      </c>
      <c r="K335" s="43">
        <v>7</v>
      </c>
      <c r="L335" s="58">
        <v>17</v>
      </c>
      <c r="M335" s="58">
        <v>17</v>
      </c>
      <c r="N335" s="23">
        <v>99</v>
      </c>
      <c r="O335" s="23">
        <f>SUM(P335:X335)</f>
        <v>20</v>
      </c>
      <c r="P335" s="58">
        <v>7</v>
      </c>
      <c r="Q335" s="58">
        <v>0</v>
      </c>
      <c r="R335" s="58">
        <v>13</v>
      </c>
      <c r="S335" s="58">
        <v>0</v>
      </c>
      <c r="T335" s="58">
        <v>0</v>
      </c>
      <c r="U335" s="58">
        <v>0</v>
      </c>
      <c r="V335" s="58">
        <v>0</v>
      </c>
      <c r="W335" s="58">
        <v>0</v>
      </c>
      <c r="X335" s="58">
        <v>0</v>
      </c>
      <c r="Y335" s="54">
        <f>P335/$O335</f>
        <v>0.35</v>
      </c>
      <c r="Z335" s="54">
        <f>Q335/$O335</f>
        <v>0</v>
      </c>
      <c r="AA335" s="54">
        <f>R335/$O335</f>
        <v>0.65</v>
      </c>
      <c r="AB335" s="54">
        <f>S335/$O335</f>
        <v>0</v>
      </c>
      <c r="AC335" s="54">
        <f>T335/$O335</f>
        <v>0</v>
      </c>
      <c r="AD335" s="54">
        <f>U335/$O335</f>
        <v>0</v>
      </c>
      <c r="AE335" s="54">
        <f>V335/$O335</f>
        <v>0</v>
      </c>
      <c r="AF335" s="54">
        <f>W335/$O335</f>
        <v>0</v>
      </c>
      <c r="AG335" s="54">
        <f>X335/$O335</f>
        <v>0</v>
      </c>
      <c r="AH335" s="55">
        <f>(O335/N335)/($O$501/$N$501)</f>
        <v>0.85976646000056334</v>
      </c>
      <c r="AI335" s="54">
        <f>Y335+Z335+AA335</f>
        <v>1</v>
      </c>
      <c r="AJ335" s="54">
        <f>AB335+AC335+AE335+AG335</f>
        <v>0</v>
      </c>
      <c r="AK335" s="54">
        <f>AD335</f>
        <v>0</v>
      </c>
      <c r="AL335" s="54">
        <f>AF335</f>
        <v>0</v>
      </c>
      <c r="AM335" s="55">
        <f>($AP$6*R335+$AP$7*P335+$AP$8*Q335+$AP$9*S335+$AP$10*T335+$AP$11*U335+$AP$12*V335+$AP$13*W335+$AP$14*X335)/N335</f>
        <v>0.34343434343434343</v>
      </c>
      <c r="AN335" s="54">
        <f>AM335/AM$501</f>
        <v>0.70192127402062221</v>
      </c>
      <c r="AV335" s="44"/>
    </row>
    <row r="336" spans="1:48" s="56" customFormat="1" ht="15" customHeight="1" x14ac:dyDescent="0.2">
      <c r="A336" s="43" t="s">
        <v>494</v>
      </c>
      <c r="B336" s="43"/>
      <c r="C336" s="43" t="s">
        <v>118</v>
      </c>
      <c r="D336" s="43">
        <v>31</v>
      </c>
      <c r="E336" s="43">
        <v>9</v>
      </c>
      <c r="F336" s="43"/>
      <c r="G336" s="43"/>
      <c r="H336" s="43" t="s">
        <v>331</v>
      </c>
      <c r="I336" s="43">
        <v>18</v>
      </c>
      <c r="J336" s="43" t="s">
        <v>504</v>
      </c>
      <c r="K336" s="43">
        <v>7</v>
      </c>
      <c r="L336" s="58">
        <v>103</v>
      </c>
      <c r="M336" s="58">
        <v>103</v>
      </c>
      <c r="N336" s="23">
        <v>497</v>
      </c>
      <c r="O336" s="23">
        <f>SUM(P336:X336)</f>
        <v>155</v>
      </c>
      <c r="P336" s="58">
        <v>25</v>
      </c>
      <c r="Q336" s="58">
        <v>7</v>
      </c>
      <c r="R336" s="58">
        <v>79</v>
      </c>
      <c r="S336" s="58">
        <v>0</v>
      </c>
      <c r="T336" s="58">
        <v>29</v>
      </c>
      <c r="U336" s="58">
        <v>2</v>
      </c>
      <c r="V336" s="58">
        <v>6</v>
      </c>
      <c r="W336" s="58">
        <v>7</v>
      </c>
      <c r="X336" s="58">
        <v>0</v>
      </c>
      <c r="Y336" s="54">
        <f>P336/$O336</f>
        <v>0.16129032258064516</v>
      </c>
      <c r="Z336" s="54">
        <f>Q336/$O336</f>
        <v>4.5161290322580643E-2</v>
      </c>
      <c r="AA336" s="54">
        <f>R336/$O336</f>
        <v>0.50967741935483868</v>
      </c>
      <c r="AB336" s="54">
        <f>S336/$O336</f>
        <v>0</v>
      </c>
      <c r="AC336" s="54">
        <f>T336/$O336</f>
        <v>0.18709677419354839</v>
      </c>
      <c r="AD336" s="54">
        <f>U336/$O336</f>
        <v>1.2903225806451613E-2</v>
      </c>
      <c r="AE336" s="54">
        <f>V336/$O336</f>
        <v>3.870967741935484E-2</v>
      </c>
      <c r="AF336" s="54">
        <f>W336/$O336</f>
        <v>4.5161290322580643E-2</v>
      </c>
      <c r="AG336" s="54">
        <f>X336/$O336</f>
        <v>0</v>
      </c>
      <c r="AH336" s="55">
        <f>(O336/N336)/($O$501/$N$501)</f>
        <v>1.3272752845783344</v>
      </c>
      <c r="AI336" s="54">
        <f>Y336+Z336+AA336</f>
        <v>0.71612903225806446</v>
      </c>
      <c r="AJ336" s="54">
        <f>AB336+AC336+AE336+AG336</f>
        <v>0.22580645161290325</v>
      </c>
      <c r="AK336" s="54">
        <f>AD336</f>
        <v>1.2903225806451613E-2</v>
      </c>
      <c r="AL336" s="54">
        <f>AF336</f>
        <v>4.5161290322580643E-2</v>
      </c>
      <c r="AM336" s="55">
        <f>($AP$6*R336+$AP$7*P336+$AP$8*Q336+$AP$9*S336+$AP$10*T336+$AP$11*U336+$AP$12*V336+$AP$13*W336+$AP$14*X336)/N336</f>
        <v>0.54828973843058348</v>
      </c>
      <c r="AN336" s="54">
        <f>AM336/AM$501</f>
        <v>1.120610792395037</v>
      </c>
      <c r="AV336" s="44"/>
    </row>
    <row r="337" spans="1:48" s="56" customFormat="1" ht="15" customHeight="1" x14ac:dyDescent="0.2">
      <c r="A337" s="43" t="s">
        <v>163</v>
      </c>
      <c r="B337" s="43">
        <v>5</v>
      </c>
      <c r="C337" s="43" t="s">
        <v>106</v>
      </c>
      <c r="D337" s="43">
        <v>9</v>
      </c>
      <c r="E337" s="43">
        <v>8</v>
      </c>
      <c r="F337" s="43"/>
      <c r="G337" s="43"/>
      <c r="H337" s="43" t="s">
        <v>335</v>
      </c>
      <c r="I337" s="43">
        <v>10</v>
      </c>
      <c r="J337" s="43" t="s">
        <v>501</v>
      </c>
      <c r="K337" s="43">
        <v>6</v>
      </c>
      <c r="L337" s="58">
        <v>80</v>
      </c>
      <c r="M337" s="58">
        <v>85</v>
      </c>
      <c r="N337" s="23">
        <v>385</v>
      </c>
      <c r="O337" s="23">
        <f>SUM(P337:X337)</f>
        <v>101</v>
      </c>
      <c r="P337" s="58">
        <v>11</v>
      </c>
      <c r="Q337" s="58">
        <v>7</v>
      </c>
      <c r="R337" s="58">
        <v>60</v>
      </c>
      <c r="S337" s="58">
        <v>0</v>
      </c>
      <c r="T337" s="58">
        <v>19</v>
      </c>
      <c r="U337" s="58">
        <v>1</v>
      </c>
      <c r="V337" s="58">
        <v>0</v>
      </c>
      <c r="W337" s="58">
        <v>3</v>
      </c>
      <c r="X337" s="58">
        <v>0</v>
      </c>
      <c r="Y337" s="54">
        <f>P337/$O337</f>
        <v>0.10891089108910891</v>
      </c>
      <c r="Z337" s="54">
        <f>Q337/$O337</f>
        <v>6.9306930693069313E-2</v>
      </c>
      <c r="AA337" s="54">
        <f>R337/$O337</f>
        <v>0.59405940594059403</v>
      </c>
      <c r="AB337" s="54">
        <f>S337/$O337</f>
        <v>0</v>
      </c>
      <c r="AC337" s="54">
        <f>T337/$O337</f>
        <v>0.18811881188118812</v>
      </c>
      <c r="AD337" s="54">
        <f>U337/$O337</f>
        <v>9.9009900990099011E-3</v>
      </c>
      <c r="AE337" s="54">
        <f>V337/$O337</f>
        <v>0</v>
      </c>
      <c r="AF337" s="54">
        <f>W337/$O337</f>
        <v>2.9702970297029702E-2</v>
      </c>
      <c r="AG337" s="54">
        <f>X337/$O337</f>
        <v>0</v>
      </c>
      <c r="AH337" s="55">
        <f>(O337/N337)/($O$501/$N$501)</f>
        <v>1.1164681602007316</v>
      </c>
      <c r="AI337" s="54">
        <f>Y337+Z337+AA337</f>
        <v>0.7722772277227723</v>
      </c>
      <c r="AJ337" s="54">
        <f>AB337+AC337+AE337+AG337</f>
        <v>0.18811881188118812</v>
      </c>
      <c r="AK337" s="54">
        <f>AD337</f>
        <v>9.9009900990099011E-3</v>
      </c>
      <c r="AL337" s="54">
        <f>AF337</f>
        <v>2.9702970297029702E-2</v>
      </c>
      <c r="AM337" s="55">
        <f>($AP$6*R337+$AP$7*P337+$AP$8*Q337+$AP$9*S337+$AP$10*T337+$AP$11*U337+$AP$12*V337+$AP$13*W337+$AP$14*X337)/N337</f>
        <v>0.42987012987012985</v>
      </c>
      <c r="AN337" s="54">
        <f>AM337/AM$501</f>
        <v>0.87858129214598046</v>
      </c>
      <c r="AV337" s="44"/>
    </row>
    <row r="338" spans="1:48" s="56" customFormat="1" ht="15" customHeight="1" x14ac:dyDescent="0.2">
      <c r="A338" s="43" t="s">
        <v>493</v>
      </c>
      <c r="B338" s="43"/>
      <c r="C338" s="43" t="s">
        <v>120</v>
      </c>
      <c r="D338" s="43">
        <v>19</v>
      </c>
      <c r="E338" s="43">
        <v>16</v>
      </c>
      <c r="F338" s="43" t="s">
        <v>416</v>
      </c>
      <c r="G338" s="43"/>
      <c r="H338" s="43" t="s">
        <v>3</v>
      </c>
      <c r="I338" s="43">
        <v>14</v>
      </c>
      <c r="J338" s="43" t="s">
        <v>505</v>
      </c>
      <c r="K338" s="43">
        <v>8</v>
      </c>
      <c r="L338" s="58">
        <v>393</v>
      </c>
      <c r="M338" s="58">
        <v>419</v>
      </c>
      <c r="N338" s="23">
        <v>2055</v>
      </c>
      <c r="O338" s="23">
        <f>SUM(P338:X338)</f>
        <v>509</v>
      </c>
      <c r="P338" s="58">
        <v>44</v>
      </c>
      <c r="Q338" s="58">
        <v>10</v>
      </c>
      <c r="R338" s="58">
        <v>201</v>
      </c>
      <c r="S338" s="58">
        <v>0</v>
      </c>
      <c r="T338" s="58">
        <v>140</v>
      </c>
      <c r="U338" s="58">
        <v>23</v>
      </c>
      <c r="V338" s="58">
        <v>65</v>
      </c>
      <c r="W338" s="58">
        <v>19</v>
      </c>
      <c r="X338" s="58">
        <v>7</v>
      </c>
      <c r="Y338" s="54">
        <f>P338/$O338</f>
        <v>8.6444007858546168E-2</v>
      </c>
      <c r="Z338" s="54">
        <f>Q338/$O338</f>
        <v>1.9646365422396856E-2</v>
      </c>
      <c r="AA338" s="54">
        <f>R338/$O338</f>
        <v>0.39489194499017682</v>
      </c>
      <c r="AB338" s="54">
        <f>S338/$O338</f>
        <v>0</v>
      </c>
      <c r="AC338" s="54">
        <f>T338/$O338</f>
        <v>0.27504911591355602</v>
      </c>
      <c r="AD338" s="54">
        <f>U338/$O338</f>
        <v>4.5186640471512773E-2</v>
      </c>
      <c r="AE338" s="54">
        <f>V338/$O338</f>
        <v>0.12770137524557956</v>
      </c>
      <c r="AF338" s="54">
        <f>W338/$O338</f>
        <v>3.732809430255403E-2</v>
      </c>
      <c r="AG338" s="54">
        <f>X338/$O338</f>
        <v>1.37524557956778E-2</v>
      </c>
      <c r="AH338" s="55">
        <f>(O338/N338)/($O$501/$N$501)</f>
        <v>1.0541238853014208</v>
      </c>
      <c r="AI338" s="54">
        <f>Y338+Z338+AA338</f>
        <v>0.50098231827111983</v>
      </c>
      <c r="AJ338" s="54">
        <f>AB338+AC338+AE338+AG338</f>
        <v>0.41650294695481338</v>
      </c>
      <c r="AK338" s="54">
        <f>AD338</f>
        <v>4.5186640471512773E-2</v>
      </c>
      <c r="AL338" s="54">
        <f>AF338</f>
        <v>3.732809430255403E-2</v>
      </c>
      <c r="AM338" s="55">
        <f>($AP$6*R338+$AP$7*P338+$AP$8*Q338+$AP$9*S338+$AP$10*T338+$AP$11*U338+$AP$12*V338+$AP$13*W338+$AP$14*X338)/N338</f>
        <v>0.49343065693430654</v>
      </c>
      <c r="AN338" s="54">
        <f>AM338/AM$501</f>
        <v>1.0084881782429393</v>
      </c>
      <c r="AV338" s="44"/>
    </row>
    <row r="339" spans="1:48" s="56" customFormat="1" ht="15" customHeight="1" x14ac:dyDescent="0.2">
      <c r="A339" s="43" t="s">
        <v>175</v>
      </c>
      <c r="B339" s="43"/>
      <c r="C339" s="43" t="s">
        <v>119</v>
      </c>
      <c r="D339" s="43">
        <v>5</v>
      </c>
      <c r="E339" s="43">
        <v>15</v>
      </c>
      <c r="F339" s="43"/>
      <c r="G339" s="43" t="s">
        <v>586</v>
      </c>
      <c r="H339" s="43" t="s">
        <v>171</v>
      </c>
      <c r="I339" s="43">
        <v>1</v>
      </c>
      <c r="J339" s="43" t="s">
        <v>501</v>
      </c>
      <c r="K339" s="43">
        <v>6</v>
      </c>
      <c r="L339" s="58">
        <v>215</v>
      </c>
      <c r="M339" s="58">
        <v>250</v>
      </c>
      <c r="N339" s="23">
        <v>1178</v>
      </c>
      <c r="O339" s="23">
        <f>SUM(P339:X339)</f>
        <v>263</v>
      </c>
      <c r="P339" s="58">
        <v>32</v>
      </c>
      <c r="Q339" s="58">
        <v>7</v>
      </c>
      <c r="R339" s="58">
        <v>142</v>
      </c>
      <c r="S339" s="58">
        <v>0</v>
      </c>
      <c r="T339" s="58">
        <v>66</v>
      </c>
      <c r="U339" s="58">
        <v>2</v>
      </c>
      <c r="V339" s="58">
        <v>1</v>
      </c>
      <c r="W339" s="58">
        <v>9</v>
      </c>
      <c r="X339" s="58">
        <v>4</v>
      </c>
      <c r="Y339" s="54">
        <f>P339/$O339</f>
        <v>0.12167300380228137</v>
      </c>
      <c r="Z339" s="54">
        <f>Q339/$O339</f>
        <v>2.6615969581749048E-2</v>
      </c>
      <c r="AA339" s="54">
        <f>R339/$O339</f>
        <v>0.53992395437262353</v>
      </c>
      <c r="AB339" s="54">
        <f>S339/$O339</f>
        <v>0</v>
      </c>
      <c r="AC339" s="54">
        <f>T339/$O339</f>
        <v>0.2509505703422053</v>
      </c>
      <c r="AD339" s="54">
        <f>U339/$O339</f>
        <v>7.6045627376425855E-3</v>
      </c>
      <c r="AE339" s="54">
        <f>V339/$O339</f>
        <v>3.8022813688212928E-3</v>
      </c>
      <c r="AF339" s="54">
        <f>W339/$O339</f>
        <v>3.4220532319391636E-2</v>
      </c>
      <c r="AG339" s="54">
        <f>X339/$O339</f>
        <v>1.5209125475285171E-2</v>
      </c>
      <c r="AH339" s="55">
        <f>(O339/N339)/($O$501/$N$501)</f>
        <v>0.9501587147298246</v>
      </c>
      <c r="AI339" s="54">
        <f>Y339+Z339+AA339</f>
        <v>0.68821292775665399</v>
      </c>
      <c r="AJ339" s="54">
        <f>AB339+AC339+AE339+AG339</f>
        <v>0.26996197718631176</v>
      </c>
      <c r="AK339" s="54">
        <f>AD339</f>
        <v>7.6045627376425855E-3</v>
      </c>
      <c r="AL339" s="54">
        <f>AF339</f>
        <v>3.4220532319391636E-2</v>
      </c>
      <c r="AM339" s="55">
        <f>($AP$6*R339+$AP$7*P339+$AP$8*Q339+$AP$9*S339+$AP$10*T339+$AP$11*U339+$AP$12*V339+$AP$13*W339+$AP$14*X339)/N339</f>
        <v>0.38157894736842107</v>
      </c>
      <c r="AN339" s="54">
        <f>AM339/AM$501</f>
        <v>0.77988234431625636</v>
      </c>
      <c r="AV339" s="44"/>
    </row>
    <row r="340" spans="1:48" s="56" customFormat="1" ht="15" customHeight="1" x14ac:dyDescent="0.2">
      <c r="A340" s="43" t="s">
        <v>372</v>
      </c>
      <c r="B340" s="43"/>
      <c r="C340" s="43" t="s">
        <v>328</v>
      </c>
      <c r="D340" s="43">
        <v>21</v>
      </c>
      <c r="E340" s="43">
        <v>1</v>
      </c>
      <c r="F340" s="43" t="s">
        <v>416</v>
      </c>
      <c r="G340" s="43"/>
      <c r="H340" s="43" t="s">
        <v>171</v>
      </c>
      <c r="I340" s="43">
        <v>1</v>
      </c>
      <c r="J340" s="43" t="s">
        <v>501</v>
      </c>
      <c r="K340" s="43">
        <v>6</v>
      </c>
      <c r="L340" s="58">
        <v>738</v>
      </c>
      <c r="M340" s="58">
        <v>856</v>
      </c>
      <c r="N340" s="23">
        <v>3849</v>
      </c>
      <c r="O340" s="23">
        <f>SUM(P340:X340)</f>
        <v>863</v>
      </c>
      <c r="P340" s="58">
        <v>55</v>
      </c>
      <c r="Q340" s="58">
        <v>43</v>
      </c>
      <c r="R340" s="58">
        <v>356</v>
      </c>
      <c r="S340" s="58">
        <v>1</v>
      </c>
      <c r="T340" s="58">
        <v>256</v>
      </c>
      <c r="U340" s="58">
        <v>65</v>
      </c>
      <c r="V340" s="58">
        <v>37</v>
      </c>
      <c r="W340" s="58">
        <v>31</v>
      </c>
      <c r="X340" s="58">
        <v>19</v>
      </c>
      <c r="Y340" s="54">
        <f>P340/$O340</f>
        <v>6.3731170336037077E-2</v>
      </c>
      <c r="Z340" s="54">
        <f>Q340/$O340</f>
        <v>4.9826187717265352E-2</v>
      </c>
      <c r="AA340" s="54">
        <f>R340/$O340</f>
        <v>0.41251448435689453</v>
      </c>
      <c r="AB340" s="54">
        <f>S340/$O340</f>
        <v>1.1587485515643105E-3</v>
      </c>
      <c r="AC340" s="54">
        <f>T340/$O340</f>
        <v>0.29663962920046349</v>
      </c>
      <c r="AD340" s="54">
        <f>U340/$O340</f>
        <v>7.5318655851680183E-2</v>
      </c>
      <c r="AE340" s="54">
        <f>V340/$O340</f>
        <v>4.287369640787949E-2</v>
      </c>
      <c r="AF340" s="54">
        <f>W340/$O340</f>
        <v>3.5921205098493628E-2</v>
      </c>
      <c r="AG340" s="54">
        <f>X340/$O340</f>
        <v>2.20162224797219E-2</v>
      </c>
      <c r="AH340" s="55">
        <f>(O340/N340)/($O$501/$N$501)</f>
        <v>0.9542201486498848</v>
      </c>
      <c r="AI340" s="54">
        <f>Y340+Z340+AA340</f>
        <v>0.526071842410197</v>
      </c>
      <c r="AJ340" s="54">
        <f>AB340+AC340+AE340+AG340</f>
        <v>0.3626882966396292</v>
      </c>
      <c r="AK340" s="54">
        <f>AD340</f>
        <v>7.5318655851680183E-2</v>
      </c>
      <c r="AL340" s="54">
        <f>AF340</f>
        <v>3.5921205098493628E-2</v>
      </c>
      <c r="AM340" s="55">
        <f>($AP$6*R340+$AP$7*P340+$AP$8*Q340+$AP$9*S340+$AP$10*T340+$AP$11*U340+$AP$12*V340+$AP$13*W340+$AP$14*X340)/N340</f>
        <v>0.48934788256690048</v>
      </c>
      <c r="AN340" s="54">
        <f>AM340/AM$501</f>
        <v>1.0001436831733708</v>
      </c>
      <c r="AV340" s="44"/>
    </row>
    <row r="341" spans="1:48" s="56" customFormat="1" ht="15" customHeight="1" x14ac:dyDescent="0.2">
      <c r="A341" s="43" t="s">
        <v>43</v>
      </c>
      <c r="B341" s="43"/>
      <c r="C341" s="43" t="s">
        <v>112</v>
      </c>
      <c r="D341" s="43">
        <v>17</v>
      </c>
      <c r="E341" s="43">
        <v>17</v>
      </c>
      <c r="F341" s="43" t="s">
        <v>417</v>
      </c>
      <c r="G341" s="43"/>
      <c r="H341" s="43" t="s">
        <v>72</v>
      </c>
      <c r="I341" s="43">
        <v>11</v>
      </c>
      <c r="J341" s="43" t="s">
        <v>506</v>
      </c>
      <c r="K341" s="43">
        <v>3</v>
      </c>
      <c r="L341" s="58">
        <v>354</v>
      </c>
      <c r="M341" s="58">
        <v>401</v>
      </c>
      <c r="N341" s="23">
        <v>1960</v>
      </c>
      <c r="O341" s="23">
        <f>SUM(P341:X341)</f>
        <v>400</v>
      </c>
      <c r="P341" s="58">
        <v>46</v>
      </c>
      <c r="Q341" s="58">
        <v>6</v>
      </c>
      <c r="R341" s="58">
        <v>164</v>
      </c>
      <c r="S341" s="58">
        <v>0</v>
      </c>
      <c r="T341" s="58">
        <v>143</v>
      </c>
      <c r="U341" s="58">
        <v>27</v>
      </c>
      <c r="V341" s="58">
        <v>0</v>
      </c>
      <c r="W341" s="58">
        <v>10</v>
      </c>
      <c r="X341" s="58">
        <v>4</v>
      </c>
      <c r="Y341" s="54">
        <f>P341/$O341</f>
        <v>0.115</v>
      </c>
      <c r="Z341" s="54">
        <f>Q341/$O341</f>
        <v>1.4999999999999999E-2</v>
      </c>
      <c r="AA341" s="54">
        <f>R341/$O341</f>
        <v>0.41</v>
      </c>
      <c r="AB341" s="54">
        <f>S341/$O341</f>
        <v>0</v>
      </c>
      <c r="AC341" s="54">
        <f>T341/$O341</f>
        <v>0.35749999999999998</v>
      </c>
      <c r="AD341" s="54">
        <f>U341/$O341</f>
        <v>6.7500000000000004E-2</v>
      </c>
      <c r="AE341" s="54">
        <f>V341/$O341</f>
        <v>0</v>
      </c>
      <c r="AF341" s="54">
        <f>W341/$O341</f>
        <v>2.5000000000000001E-2</v>
      </c>
      <c r="AG341" s="54">
        <f>X341/$O341</f>
        <v>0.01</v>
      </c>
      <c r="AH341" s="55">
        <f>(O341/N341)/($O$501/$N$501)</f>
        <v>0.86853958714342627</v>
      </c>
      <c r="AI341" s="54">
        <f>Y341+Z341+AA341</f>
        <v>0.54</v>
      </c>
      <c r="AJ341" s="54">
        <f>AB341+AC341+AE341+AG341</f>
        <v>0.36749999999999999</v>
      </c>
      <c r="AK341" s="54">
        <f>AD341</f>
        <v>6.7500000000000004E-2</v>
      </c>
      <c r="AL341" s="54">
        <f>AF341</f>
        <v>2.5000000000000001E-2</v>
      </c>
      <c r="AM341" s="55">
        <f>($AP$6*R341+$AP$7*P341+$AP$8*Q341+$AP$9*S341+$AP$10*T341+$AP$11*U341+$AP$12*V341+$AP$13*W341+$AP$14*X341)/N341</f>
        <v>0.46096938775510204</v>
      </c>
      <c r="AN341" s="54">
        <f>AM341/AM$501</f>
        <v>0.94214287570056399</v>
      </c>
      <c r="AV341" s="44"/>
    </row>
    <row r="342" spans="1:48" s="56" customFormat="1" ht="15" customHeight="1" x14ac:dyDescent="0.2">
      <c r="A342" s="43" t="s">
        <v>144</v>
      </c>
      <c r="B342" s="43"/>
      <c r="C342" s="43" t="s">
        <v>116</v>
      </c>
      <c r="D342" s="43">
        <v>3</v>
      </c>
      <c r="E342" s="43">
        <v>29</v>
      </c>
      <c r="F342" s="43"/>
      <c r="G342" s="43"/>
      <c r="H342" s="43" t="s">
        <v>137</v>
      </c>
      <c r="I342" s="43">
        <v>9</v>
      </c>
      <c r="J342" s="43" t="s">
        <v>502</v>
      </c>
      <c r="K342" s="43">
        <v>9</v>
      </c>
      <c r="L342" s="58">
        <v>89</v>
      </c>
      <c r="M342" s="58">
        <v>97</v>
      </c>
      <c r="N342" s="23">
        <v>526</v>
      </c>
      <c r="O342" s="23">
        <f>SUM(P342:X342)</f>
        <v>132</v>
      </c>
      <c r="P342" s="58">
        <v>31</v>
      </c>
      <c r="Q342" s="58">
        <v>7</v>
      </c>
      <c r="R342" s="58">
        <v>68</v>
      </c>
      <c r="S342" s="58">
        <v>0</v>
      </c>
      <c r="T342" s="58">
        <v>14</v>
      </c>
      <c r="U342" s="58">
        <v>0</v>
      </c>
      <c r="V342" s="58">
        <v>9</v>
      </c>
      <c r="W342" s="58">
        <v>3</v>
      </c>
      <c r="X342" s="58">
        <v>0</v>
      </c>
      <c r="Y342" s="54">
        <f>P342/$O342</f>
        <v>0.23484848484848486</v>
      </c>
      <c r="Z342" s="54">
        <f>Q342/$O342</f>
        <v>5.3030303030303032E-2</v>
      </c>
      <c r="AA342" s="54">
        <f>R342/$O342</f>
        <v>0.51515151515151514</v>
      </c>
      <c r="AB342" s="54">
        <f>S342/$O342</f>
        <v>0</v>
      </c>
      <c r="AC342" s="54">
        <f>T342/$O342</f>
        <v>0.10606060606060606</v>
      </c>
      <c r="AD342" s="54">
        <f>U342/$O342</f>
        <v>0</v>
      </c>
      <c r="AE342" s="54">
        <f>V342/$O342</f>
        <v>6.8181818181818177E-2</v>
      </c>
      <c r="AF342" s="54">
        <f>W342/$O342</f>
        <v>2.2727272727272728E-2</v>
      </c>
      <c r="AG342" s="54">
        <f>X342/$O342</f>
        <v>0</v>
      </c>
      <c r="AH342" s="55">
        <f>(O342/N342)/($O$501/$N$501)</f>
        <v>1.0680064733162891</v>
      </c>
      <c r="AI342" s="54">
        <f>Y342+Z342+AA342</f>
        <v>0.80303030303030298</v>
      </c>
      <c r="AJ342" s="54">
        <f>AB342+AC342+AE342+AG342</f>
        <v>0.17424242424242425</v>
      </c>
      <c r="AK342" s="54">
        <f>AD342</f>
        <v>0</v>
      </c>
      <c r="AL342" s="54">
        <f>AF342</f>
        <v>2.2727272727272728E-2</v>
      </c>
      <c r="AM342" s="55">
        <f>($AP$6*R342+$AP$7*P342+$AP$8*Q342+$AP$9*S342+$AP$10*T342+$AP$11*U342+$AP$12*V342+$AP$13*W342+$AP$14*X342)/N342</f>
        <v>0.4306083650190114</v>
      </c>
      <c r="AN342" s="54">
        <f>AM342/AM$501</f>
        <v>0.88009011898912004</v>
      </c>
      <c r="AV342" s="44"/>
    </row>
    <row r="343" spans="1:48" s="56" customFormat="1" ht="15" customHeight="1" x14ac:dyDescent="0.2">
      <c r="A343" s="43" t="s">
        <v>270</v>
      </c>
      <c r="B343" s="43"/>
      <c r="C343" s="43" t="s">
        <v>122</v>
      </c>
      <c r="D343" s="43">
        <v>24</v>
      </c>
      <c r="E343" s="43">
        <v>19</v>
      </c>
      <c r="F343" s="43"/>
      <c r="G343" s="43"/>
      <c r="H343" s="43" t="s">
        <v>29</v>
      </c>
      <c r="I343" s="43">
        <v>8</v>
      </c>
      <c r="J343" s="43" t="s">
        <v>502</v>
      </c>
      <c r="K343" s="43">
        <v>9</v>
      </c>
      <c r="L343" s="58">
        <v>187</v>
      </c>
      <c r="M343" s="58">
        <v>187</v>
      </c>
      <c r="N343" s="23">
        <v>923</v>
      </c>
      <c r="O343" s="23">
        <f>SUM(P343:X343)</f>
        <v>195</v>
      </c>
      <c r="P343" s="58">
        <v>52</v>
      </c>
      <c r="Q343" s="58">
        <v>6</v>
      </c>
      <c r="R343" s="58">
        <v>101</v>
      </c>
      <c r="S343" s="58">
        <v>0</v>
      </c>
      <c r="T343" s="58">
        <v>33</v>
      </c>
      <c r="U343" s="58">
        <v>3</v>
      </c>
      <c r="V343" s="58">
        <v>0</v>
      </c>
      <c r="W343" s="58">
        <v>0</v>
      </c>
      <c r="X343" s="58">
        <v>0</v>
      </c>
      <c r="Y343" s="54">
        <f>P343/$O343</f>
        <v>0.26666666666666666</v>
      </c>
      <c r="Z343" s="54">
        <f>Q343/$O343</f>
        <v>3.0769230769230771E-2</v>
      </c>
      <c r="AA343" s="54">
        <f>R343/$O343</f>
        <v>0.517948717948718</v>
      </c>
      <c r="AB343" s="54">
        <f>S343/$O343</f>
        <v>0</v>
      </c>
      <c r="AC343" s="54">
        <f>T343/$O343</f>
        <v>0.16923076923076924</v>
      </c>
      <c r="AD343" s="54">
        <f>U343/$O343</f>
        <v>1.5384615384615385E-2</v>
      </c>
      <c r="AE343" s="54">
        <f>V343/$O343</f>
        <v>0</v>
      </c>
      <c r="AF343" s="54">
        <f>W343/$O343</f>
        <v>0</v>
      </c>
      <c r="AG343" s="54">
        <f>X343/$O343</f>
        <v>0</v>
      </c>
      <c r="AH343" s="55">
        <f>(O343/N343)/($O$501/$N$501)</f>
        <v>0.89912196697242019</v>
      </c>
      <c r="AI343" s="54">
        <f>Y343+Z343+AA343</f>
        <v>0.81538461538461537</v>
      </c>
      <c r="AJ343" s="54">
        <f>AB343+AC343+AE343+AG343</f>
        <v>0.16923076923076924</v>
      </c>
      <c r="AK343" s="54">
        <f>AD343</f>
        <v>1.5384615384615385E-2</v>
      </c>
      <c r="AL343" s="54">
        <f>AF343</f>
        <v>0</v>
      </c>
      <c r="AM343" s="55">
        <f>($AP$6*R343+$AP$7*P343+$AP$8*Q343+$AP$9*S343+$AP$10*T343+$AP$11*U343+$AP$12*V343+$AP$13*W343+$AP$14*X343)/N343</f>
        <v>0.40682556879739978</v>
      </c>
      <c r="AN343" s="54">
        <f>AM343/AM$501</f>
        <v>0.83148213629085532</v>
      </c>
      <c r="AV343" s="44"/>
    </row>
    <row r="344" spans="1:48" s="56" customFormat="1" ht="15" customHeight="1" x14ac:dyDescent="0.2">
      <c r="A344" s="43" t="s">
        <v>398</v>
      </c>
      <c r="B344" s="43"/>
      <c r="C344" s="43" t="s">
        <v>330</v>
      </c>
      <c r="D344" s="43">
        <v>25</v>
      </c>
      <c r="E344" s="43">
        <v>10</v>
      </c>
      <c r="F344" s="43"/>
      <c r="G344" s="43"/>
      <c r="H344" s="43" t="s">
        <v>330</v>
      </c>
      <c r="I344" s="43">
        <v>17</v>
      </c>
      <c r="J344" s="43" t="s">
        <v>503</v>
      </c>
      <c r="K344" s="43">
        <v>10</v>
      </c>
      <c r="L344" s="58">
        <v>74</v>
      </c>
      <c r="M344" s="58">
        <v>75</v>
      </c>
      <c r="N344" s="23">
        <v>409</v>
      </c>
      <c r="O344" s="23">
        <f>SUM(P344:X344)</f>
        <v>106</v>
      </c>
      <c r="P344" s="58">
        <v>18</v>
      </c>
      <c r="Q344" s="58">
        <v>5</v>
      </c>
      <c r="R344" s="58">
        <v>51</v>
      </c>
      <c r="S344" s="58">
        <v>0</v>
      </c>
      <c r="T344" s="58">
        <v>24</v>
      </c>
      <c r="U344" s="58">
        <v>2</v>
      </c>
      <c r="V344" s="58">
        <v>0</v>
      </c>
      <c r="W344" s="58">
        <v>6</v>
      </c>
      <c r="X344" s="58">
        <v>0</v>
      </c>
      <c r="Y344" s="54">
        <f>P344/$O344</f>
        <v>0.16981132075471697</v>
      </c>
      <c r="Z344" s="54">
        <f>Q344/$O344</f>
        <v>4.716981132075472E-2</v>
      </c>
      <c r="AA344" s="54">
        <f>R344/$O344</f>
        <v>0.48113207547169812</v>
      </c>
      <c r="AB344" s="54">
        <f>S344/$O344</f>
        <v>0</v>
      </c>
      <c r="AC344" s="54">
        <f>T344/$O344</f>
        <v>0.22641509433962265</v>
      </c>
      <c r="AD344" s="54">
        <f>U344/$O344</f>
        <v>1.8867924528301886E-2</v>
      </c>
      <c r="AE344" s="54">
        <f>V344/$O344</f>
        <v>0</v>
      </c>
      <c r="AF344" s="54">
        <f>W344/$O344</f>
        <v>5.6603773584905662E-2</v>
      </c>
      <c r="AG344" s="54">
        <f>X344/$O344</f>
        <v>0</v>
      </c>
      <c r="AH344" s="55">
        <f>(O344/N344)/($O$501/$N$501)</f>
        <v>1.1029815686119695</v>
      </c>
      <c r="AI344" s="54">
        <f>Y344+Z344+AA344</f>
        <v>0.69811320754716988</v>
      </c>
      <c r="AJ344" s="54">
        <f>AB344+AC344+AE344+AG344</f>
        <v>0.22641509433962265</v>
      </c>
      <c r="AK344" s="54">
        <f>AD344</f>
        <v>1.8867924528301886E-2</v>
      </c>
      <c r="AL344" s="54">
        <f>AF344</f>
        <v>5.6603773584905662E-2</v>
      </c>
      <c r="AM344" s="55">
        <f>($AP$6*R344+$AP$7*P344+$AP$8*Q344+$AP$9*S344+$AP$10*T344+$AP$11*U344+$AP$12*V344+$AP$13*W344+$AP$14*X344)/N344</f>
        <v>0.48166259168704156</v>
      </c>
      <c r="AN344" s="54">
        <f>AM344/AM$501</f>
        <v>0.98443625824997805</v>
      </c>
      <c r="AV344" s="44"/>
    </row>
    <row r="345" spans="1:48" s="56" customFormat="1" ht="15" customHeight="1" x14ac:dyDescent="0.2">
      <c r="A345" s="43" t="s">
        <v>204</v>
      </c>
      <c r="B345" s="43"/>
      <c r="C345" s="43" t="s">
        <v>121</v>
      </c>
      <c r="D345" s="43">
        <v>16</v>
      </c>
      <c r="E345" s="43">
        <v>10</v>
      </c>
      <c r="F345" s="43"/>
      <c r="G345" s="43"/>
      <c r="H345" s="43" t="s">
        <v>205</v>
      </c>
      <c r="I345" s="43">
        <v>16</v>
      </c>
      <c r="J345" s="43" t="s">
        <v>501</v>
      </c>
      <c r="K345" s="43">
        <v>6</v>
      </c>
      <c r="L345" s="58">
        <v>104</v>
      </c>
      <c r="M345" s="58">
        <v>106</v>
      </c>
      <c r="N345" s="23">
        <v>542</v>
      </c>
      <c r="O345" s="23">
        <f>SUM(P345:X345)</f>
        <v>155</v>
      </c>
      <c r="P345" s="58">
        <v>13</v>
      </c>
      <c r="Q345" s="58">
        <v>2</v>
      </c>
      <c r="R345" s="58">
        <v>92</v>
      </c>
      <c r="S345" s="58">
        <v>0</v>
      </c>
      <c r="T345" s="58">
        <v>30</v>
      </c>
      <c r="U345" s="58">
        <v>1</v>
      </c>
      <c r="V345" s="58">
        <v>6</v>
      </c>
      <c r="W345" s="58">
        <v>11</v>
      </c>
      <c r="X345" s="58">
        <v>0</v>
      </c>
      <c r="Y345" s="54">
        <f>P345/$O345</f>
        <v>8.387096774193549E-2</v>
      </c>
      <c r="Z345" s="54">
        <f>Q345/$O345</f>
        <v>1.2903225806451613E-2</v>
      </c>
      <c r="AA345" s="54">
        <f>R345/$O345</f>
        <v>0.59354838709677415</v>
      </c>
      <c r="AB345" s="54">
        <f>S345/$O345</f>
        <v>0</v>
      </c>
      <c r="AC345" s="54">
        <f>T345/$O345</f>
        <v>0.19354838709677419</v>
      </c>
      <c r="AD345" s="54">
        <f>U345/$O345</f>
        <v>6.4516129032258064E-3</v>
      </c>
      <c r="AE345" s="54">
        <f>V345/$O345</f>
        <v>3.870967741935484E-2</v>
      </c>
      <c r="AF345" s="54">
        <f>W345/$O345</f>
        <v>7.0967741935483872E-2</v>
      </c>
      <c r="AG345" s="54">
        <f>X345/$O345</f>
        <v>0</v>
      </c>
      <c r="AH345" s="55">
        <f>(O345/N345)/($O$501/$N$501)</f>
        <v>1.2170771520948935</v>
      </c>
      <c r="AI345" s="54">
        <f>Y345+Z345+AA345</f>
        <v>0.69032258064516128</v>
      </c>
      <c r="AJ345" s="54">
        <f>AB345+AC345+AE345+AG345</f>
        <v>0.23225806451612901</v>
      </c>
      <c r="AK345" s="54">
        <f>AD345</f>
        <v>6.4516129032258064E-3</v>
      </c>
      <c r="AL345" s="54">
        <f>AF345</f>
        <v>7.0967741935483872E-2</v>
      </c>
      <c r="AM345" s="55">
        <f>($AP$6*R345+$AP$7*P345+$AP$8*Q345+$AP$9*S345+$AP$10*T345+$AP$11*U345+$AP$12*V345+$AP$13*W345+$AP$14*X345)/N345</f>
        <v>0.43911439114391143</v>
      </c>
      <c r="AN345" s="54">
        <f>AM345/AM$501</f>
        <v>0.89747498689352623</v>
      </c>
      <c r="AV345" s="44"/>
    </row>
    <row r="346" spans="1:48" s="56" customFormat="1" ht="15" customHeight="1" x14ac:dyDescent="0.2">
      <c r="A346" s="43" t="s">
        <v>480</v>
      </c>
      <c r="B346" s="43"/>
      <c r="C346" s="43" t="s">
        <v>114</v>
      </c>
      <c r="D346" s="43">
        <v>23</v>
      </c>
      <c r="E346" s="43">
        <v>1</v>
      </c>
      <c r="F346" s="43"/>
      <c r="G346" s="43"/>
      <c r="H346" s="43" t="s">
        <v>426</v>
      </c>
      <c r="I346" s="43">
        <v>21</v>
      </c>
      <c r="J346" s="43" t="s">
        <v>470</v>
      </c>
      <c r="K346" s="43">
        <v>2</v>
      </c>
      <c r="L346" s="58">
        <v>40</v>
      </c>
      <c r="M346" s="58">
        <v>40</v>
      </c>
      <c r="N346" s="58">
        <v>274</v>
      </c>
      <c r="O346" s="23">
        <f>SUM(P346:X346)</f>
        <v>55</v>
      </c>
      <c r="P346" s="58">
        <v>12</v>
      </c>
      <c r="Q346" s="58">
        <v>6</v>
      </c>
      <c r="R346" s="58">
        <v>11</v>
      </c>
      <c r="S346" s="58">
        <v>0</v>
      </c>
      <c r="T346" s="58">
        <v>3</v>
      </c>
      <c r="U346" s="58">
        <v>8</v>
      </c>
      <c r="V346" s="58">
        <v>4</v>
      </c>
      <c r="W346" s="58">
        <v>0</v>
      </c>
      <c r="X346" s="58">
        <v>11</v>
      </c>
      <c r="Y346" s="54">
        <f>P346/$O346</f>
        <v>0.21818181818181817</v>
      </c>
      <c r="Z346" s="54">
        <f>Q346/$O346</f>
        <v>0.10909090909090909</v>
      </c>
      <c r="AA346" s="54">
        <f>R346/$O346</f>
        <v>0.2</v>
      </c>
      <c r="AB346" s="54">
        <f>S346/$O346</f>
        <v>0</v>
      </c>
      <c r="AC346" s="54">
        <f>T346/$O346</f>
        <v>5.4545454545454543E-2</v>
      </c>
      <c r="AD346" s="54">
        <f>U346/$O346</f>
        <v>0.14545454545454545</v>
      </c>
      <c r="AE346" s="54">
        <f>V346/$O346</f>
        <v>7.2727272727272724E-2</v>
      </c>
      <c r="AF346" s="54">
        <f>W346/$O346</f>
        <v>0</v>
      </c>
      <c r="AG346" s="54">
        <f>X346/$O346</f>
        <v>0.2</v>
      </c>
      <c r="AH346" s="55">
        <f>(O346/N346)/($O$501/$N$501)</f>
        <v>0.85427525085822409</v>
      </c>
      <c r="AI346" s="54">
        <f>Y346+Z346+AA346</f>
        <v>0.52727272727272734</v>
      </c>
      <c r="AJ346" s="54">
        <f>AB346+AC346+AE346+AG346</f>
        <v>0.32727272727272727</v>
      </c>
      <c r="AK346" s="54">
        <f>AD346</f>
        <v>0.14545454545454545</v>
      </c>
      <c r="AL346" s="54">
        <f>AF346</f>
        <v>0</v>
      </c>
      <c r="AM346" s="55">
        <f>($AP$6*R346+$AP$7*P346+$AP$8*Q346+$AP$9*S346+$AP$10*T346+$AP$11*U346+$AP$12*V346+$AP$13*W346+$AP$14*X346)/N346</f>
        <v>0.55839416058394165</v>
      </c>
      <c r="AN346" s="54">
        <f>AM346/AM$501</f>
        <v>1.1412625094021431</v>
      </c>
      <c r="AV346" s="44"/>
    </row>
    <row r="347" spans="1:48" s="56" customFormat="1" ht="15" customHeight="1" x14ac:dyDescent="0.2">
      <c r="A347" s="43" t="s">
        <v>477</v>
      </c>
      <c r="B347" s="43"/>
      <c r="C347" s="43" t="s">
        <v>114</v>
      </c>
      <c r="D347" s="43">
        <v>23</v>
      </c>
      <c r="E347" s="43">
        <v>10</v>
      </c>
      <c r="F347" s="43"/>
      <c r="G347" s="43"/>
      <c r="H347" s="43" t="s">
        <v>423</v>
      </c>
      <c r="I347" s="43">
        <v>19</v>
      </c>
      <c r="J347" s="43" t="s">
        <v>505</v>
      </c>
      <c r="K347" s="43">
        <v>8</v>
      </c>
      <c r="L347" s="58">
        <v>83</v>
      </c>
      <c r="M347" s="58">
        <v>88</v>
      </c>
      <c r="N347" s="23">
        <v>500</v>
      </c>
      <c r="O347" s="23">
        <f>SUM(P347:X347)</f>
        <v>109</v>
      </c>
      <c r="P347" s="58">
        <v>27</v>
      </c>
      <c r="Q347" s="58">
        <v>0</v>
      </c>
      <c r="R347" s="58">
        <v>33</v>
      </c>
      <c r="S347" s="58">
        <v>0</v>
      </c>
      <c r="T347" s="58">
        <v>14</v>
      </c>
      <c r="U347" s="58">
        <v>1</v>
      </c>
      <c r="V347" s="58">
        <v>31</v>
      </c>
      <c r="W347" s="58">
        <v>3</v>
      </c>
      <c r="X347" s="58">
        <v>0</v>
      </c>
      <c r="Y347" s="54">
        <f>P347/$O347</f>
        <v>0.24770642201834864</v>
      </c>
      <c r="Z347" s="54">
        <f>Q347/$O347</f>
        <v>0</v>
      </c>
      <c r="AA347" s="54">
        <f>R347/$O347</f>
        <v>0.30275229357798167</v>
      </c>
      <c r="AB347" s="54">
        <f>S347/$O347</f>
        <v>0</v>
      </c>
      <c r="AC347" s="54">
        <f>T347/$O347</f>
        <v>0.12844036697247707</v>
      </c>
      <c r="AD347" s="54">
        <f>U347/$O347</f>
        <v>9.1743119266055051E-3</v>
      </c>
      <c r="AE347" s="54">
        <f>V347/$O347</f>
        <v>0.28440366972477066</v>
      </c>
      <c r="AF347" s="54">
        <f>W347/$O347</f>
        <v>2.7522935779816515E-2</v>
      </c>
      <c r="AG347" s="54">
        <f>X347/$O347</f>
        <v>0</v>
      </c>
      <c r="AH347" s="55">
        <f>(O347/N347)/($O$501/$N$501)</f>
        <v>0.92777398698660796</v>
      </c>
      <c r="AI347" s="54">
        <f>Y347+Z347+AA347</f>
        <v>0.55045871559633031</v>
      </c>
      <c r="AJ347" s="54">
        <f>AB347+AC347+AE347+AG347</f>
        <v>0.41284403669724773</v>
      </c>
      <c r="AK347" s="54">
        <f>AD347</f>
        <v>9.1743119266055051E-3</v>
      </c>
      <c r="AL347" s="54">
        <f>AF347</f>
        <v>2.7522935779816515E-2</v>
      </c>
      <c r="AM347" s="55">
        <f>($AP$6*R347+$AP$7*P347+$AP$8*Q347+$AP$9*S347+$AP$10*T347+$AP$11*U347+$AP$12*V347+$AP$13*W347+$AP$14*X347)/N347</f>
        <v>0.41299999999999998</v>
      </c>
      <c r="AN347" s="54">
        <f>AM347/AM$501</f>
        <v>0.84410162149650525</v>
      </c>
      <c r="AV347" s="44"/>
    </row>
    <row r="348" spans="1:48" s="56" customFormat="1" ht="15" customHeight="1" x14ac:dyDescent="0.2">
      <c r="A348" s="43" t="s">
        <v>271</v>
      </c>
      <c r="B348" s="43"/>
      <c r="C348" s="43" t="s">
        <v>122</v>
      </c>
      <c r="D348" s="43">
        <v>24</v>
      </c>
      <c r="E348" s="43">
        <v>20</v>
      </c>
      <c r="F348" s="43"/>
      <c r="G348" s="43"/>
      <c r="H348" s="43" t="s">
        <v>422</v>
      </c>
      <c r="I348" s="43">
        <v>23</v>
      </c>
      <c r="J348" s="43" t="s">
        <v>502</v>
      </c>
      <c r="K348" s="43">
        <v>9</v>
      </c>
      <c r="L348" s="58">
        <v>61</v>
      </c>
      <c r="M348" s="58">
        <v>70</v>
      </c>
      <c r="N348" s="23">
        <v>356</v>
      </c>
      <c r="O348" s="23">
        <f>SUM(P348:X348)</f>
        <v>87</v>
      </c>
      <c r="P348" s="58">
        <v>10</v>
      </c>
      <c r="Q348" s="58">
        <v>1</v>
      </c>
      <c r="R348" s="58">
        <v>49</v>
      </c>
      <c r="S348" s="58">
        <v>0</v>
      </c>
      <c r="T348" s="58">
        <v>17</v>
      </c>
      <c r="U348" s="58">
        <v>5</v>
      </c>
      <c r="V348" s="58">
        <v>2</v>
      </c>
      <c r="W348" s="58">
        <v>3</v>
      </c>
      <c r="X348" s="58">
        <v>0</v>
      </c>
      <c r="Y348" s="54">
        <f>P348/$O348</f>
        <v>0.11494252873563218</v>
      </c>
      <c r="Z348" s="54">
        <f>Q348/$O348</f>
        <v>1.1494252873563218E-2</v>
      </c>
      <c r="AA348" s="54">
        <f>R348/$O348</f>
        <v>0.56321839080459768</v>
      </c>
      <c r="AB348" s="54">
        <f>S348/$O348</f>
        <v>0</v>
      </c>
      <c r="AC348" s="54">
        <f>T348/$O348</f>
        <v>0.19540229885057472</v>
      </c>
      <c r="AD348" s="54">
        <f>U348/$O348</f>
        <v>5.7471264367816091E-2</v>
      </c>
      <c r="AE348" s="54">
        <f>V348/$O348</f>
        <v>2.2988505747126436E-2</v>
      </c>
      <c r="AF348" s="54">
        <f>W348/$O348</f>
        <v>3.4482758620689655E-2</v>
      </c>
      <c r="AG348" s="54">
        <f>X348/$O348</f>
        <v>0</v>
      </c>
      <c r="AH348" s="55">
        <f>(O348/N348)/($O$501/$N$501)</f>
        <v>1.0400517584248388</v>
      </c>
      <c r="AI348" s="54">
        <f>Y348+Z348+AA348</f>
        <v>0.68965517241379315</v>
      </c>
      <c r="AJ348" s="54">
        <f>AB348+AC348+AE348+AG348</f>
        <v>0.21839080459770116</v>
      </c>
      <c r="AK348" s="54">
        <f>AD348</f>
        <v>5.7471264367816091E-2</v>
      </c>
      <c r="AL348" s="54">
        <f>AF348</f>
        <v>3.4482758620689655E-2</v>
      </c>
      <c r="AM348" s="55">
        <f>($AP$6*R348+$AP$7*P348+$AP$8*Q348+$AP$9*S348+$AP$10*T348+$AP$11*U348+$AP$12*V348+$AP$13*W348+$AP$14*X348)/N348</f>
        <v>0.476123595505618</v>
      </c>
      <c r="AN348" s="54">
        <f>AM348/AM$501</f>
        <v>0.97311549394440278</v>
      </c>
      <c r="AV348" s="44"/>
    </row>
    <row r="349" spans="1:48" s="56" customFormat="1" ht="15" customHeight="1" x14ac:dyDescent="0.2">
      <c r="A349" s="43" t="s">
        <v>272</v>
      </c>
      <c r="B349" s="43"/>
      <c r="C349" s="43" t="s">
        <v>122</v>
      </c>
      <c r="D349" s="43">
        <v>24</v>
      </c>
      <c r="E349" s="43">
        <v>21</v>
      </c>
      <c r="F349" s="43"/>
      <c r="G349" s="43"/>
      <c r="H349" s="43" t="s">
        <v>422</v>
      </c>
      <c r="I349" s="43">
        <v>23</v>
      </c>
      <c r="J349" s="43" t="s">
        <v>502</v>
      </c>
      <c r="K349" s="43">
        <v>9</v>
      </c>
      <c r="L349" s="58">
        <v>109</v>
      </c>
      <c r="M349" s="58">
        <v>110</v>
      </c>
      <c r="N349" s="23">
        <v>581</v>
      </c>
      <c r="O349" s="23">
        <f>SUM(P349:X349)</f>
        <v>133</v>
      </c>
      <c r="P349" s="58">
        <v>21</v>
      </c>
      <c r="Q349" s="58">
        <v>0</v>
      </c>
      <c r="R349" s="58">
        <v>65</v>
      </c>
      <c r="S349" s="58">
        <v>0</v>
      </c>
      <c r="T349" s="58">
        <v>29</v>
      </c>
      <c r="U349" s="58">
        <v>2</v>
      </c>
      <c r="V349" s="58">
        <v>6</v>
      </c>
      <c r="W349" s="58">
        <v>10</v>
      </c>
      <c r="X349" s="58">
        <v>0</v>
      </c>
      <c r="Y349" s="54">
        <f>P349/$O349</f>
        <v>0.15789473684210525</v>
      </c>
      <c r="Z349" s="54">
        <f>Q349/$O349</f>
        <v>0</v>
      </c>
      <c r="AA349" s="54">
        <f>R349/$O349</f>
        <v>0.48872180451127817</v>
      </c>
      <c r="AB349" s="54">
        <f>S349/$O349</f>
        <v>0</v>
      </c>
      <c r="AC349" s="54">
        <f>T349/$O349</f>
        <v>0.21804511278195488</v>
      </c>
      <c r="AD349" s="54">
        <f>U349/$O349</f>
        <v>1.5037593984962405E-2</v>
      </c>
      <c r="AE349" s="54">
        <f>V349/$O349</f>
        <v>4.5112781954887216E-2</v>
      </c>
      <c r="AF349" s="54">
        <f>W349/$O349</f>
        <v>7.5187969924812026E-2</v>
      </c>
      <c r="AG349" s="54">
        <f>X349/$O349</f>
        <v>0</v>
      </c>
      <c r="AH349" s="55">
        <f>(O349/N349)/($O$501/$N$501)</f>
        <v>0.97422934413316842</v>
      </c>
      <c r="AI349" s="54">
        <f>Y349+Z349+AA349</f>
        <v>0.64661654135338342</v>
      </c>
      <c r="AJ349" s="54">
        <f>AB349+AC349+AE349+AG349</f>
        <v>0.26315789473684209</v>
      </c>
      <c r="AK349" s="54">
        <f>AD349</f>
        <v>1.5037593984962405E-2</v>
      </c>
      <c r="AL349" s="54">
        <f>AF349</f>
        <v>7.5187969924812026E-2</v>
      </c>
      <c r="AM349" s="55">
        <f>($AP$6*R349+$AP$7*P349+$AP$8*Q349+$AP$9*S349+$AP$10*T349+$AP$11*U349+$AP$12*V349+$AP$13*W349+$AP$14*X349)/N349</f>
        <v>0.40533562822719449</v>
      </c>
      <c r="AN349" s="54">
        <f>AM349/AM$501</f>
        <v>0.82843695166314657</v>
      </c>
      <c r="AV349" s="44"/>
    </row>
    <row r="350" spans="1:48" s="56" customFormat="1" ht="15" customHeight="1" x14ac:dyDescent="0.2">
      <c r="A350" s="43" t="s">
        <v>363</v>
      </c>
      <c r="B350" s="43"/>
      <c r="C350" s="43" t="s">
        <v>324</v>
      </c>
      <c r="D350" s="43">
        <v>4</v>
      </c>
      <c r="E350" s="43">
        <v>20</v>
      </c>
      <c r="F350" s="43"/>
      <c r="G350" s="43" t="s">
        <v>585</v>
      </c>
      <c r="H350" s="43" t="s">
        <v>348</v>
      </c>
      <c r="I350" s="43">
        <v>2</v>
      </c>
      <c r="J350" s="43" t="s">
        <v>503</v>
      </c>
      <c r="K350" s="43">
        <v>10</v>
      </c>
      <c r="L350" s="58">
        <v>349</v>
      </c>
      <c r="M350" s="58">
        <v>401</v>
      </c>
      <c r="N350" s="25">
        <v>1819</v>
      </c>
      <c r="O350" s="23">
        <f>SUM(P350:X350)</f>
        <v>393</v>
      </c>
      <c r="P350" s="58">
        <v>10</v>
      </c>
      <c r="Q350" s="58">
        <v>6</v>
      </c>
      <c r="R350" s="58">
        <v>56</v>
      </c>
      <c r="S350" s="58">
        <v>19</v>
      </c>
      <c r="T350" s="58">
        <v>174</v>
      </c>
      <c r="U350" s="58">
        <v>21</v>
      </c>
      <c r="V350" s="58">
        <v>79</v>
      </c>
      <c r="W350" s="58">
        <v>19</v>
      </c>
      <c r="X350" s="58">
        <v>9</v>
      </c>
      <c r="Y350" s="54">
        <f>P350/$O350</f>
        <v>2.5445292620865138E-2</v>
      </c>
      <c r="Z350" s="54">
        <f>Q350/$O350</f>
        <v>1.5267175572519083E-2</v>
      </c>
      <c r="AA350" s="54">
        <f>R350/$O350</f>
        <v>0.14249363867684478</v>
      </c>
      <c r="AB350" s="54">
        <f>S350/$O350</f>
        <v>4.8346055979643768E-2</v>
      </c>
      <c r="AC350" s="54">
        <f>T350/$O350</f>
        <v>0.44274809160305345</v>
      </c>
      <c r="AD350" s="54">
        <f>U350/$O350</f>
        <v>5.3435114503816793E-2</v>
      </c>
      <c r="AE350" s="54">
        <f>V350/$O350</f>
        <v>0.2010178117048346</v>
      </c>
      <c r="AF350" s="54">
        <f>W350/$O350</f>
        <v>4.8346055979643768E-2</v>
      </c>
      <c r="AG350" s="54">
        <f>X350/$O350</f>
        <v>2.2900763358778626E-2</v>
      </c>
      <c r="AH350" s="57">
        <f>(O350/N350)/($O$501/$N$501)</f>
        <v>0.91948690652121823</v>
      </c>
      <c r="AI350" s="54">
        <f>Y350+Z350+AA350</f>
        <v>0.18320610687022901</v>
      </c>
      <c r="AJ350" s="54">
        <f>AB350+AC350+AE350+AG350</f>
        <v>0.71501272264631044</v>
      </c>
      <c r="AK350" s="54">
        <f>AD350</f>
        <v>5.3435114503816793E-2</v>
      </c>
      <c r="AL350" s="54">
        <f>AF350</f>
        <v>4.8346055979643768E-2</v>
      </c>
      <c r="AM350" s="55">
        <f>($AP$6*R350+$AP$7*P350+$AP$8*Q350+$AP$9*S350+$AP$10*T350+$AP$11*U350+$AP$12*V350+$AP$13*W350+$AP$14*X350)/N350</f>
        <v>0.48405717427157779</v>
      </c>
      <c r="AN350" s="54">
        <f>AM350/AM$501</f>
        <v>0.98933037699674398</v>
      </c>
      <c r="AV350" s="44"/>
    </row>
    <row r="351" spans="1:48" s="56" customFormat="1" ht="15" customHeight="1" x14ac:dyDescent="0.2">
      <c r="A351" s="43" t="s">
        <v>315</v>
      </c>
      <c r="B351" s="43"/>
      <c r="C351" s="43" t="s">
        <v>115</v>
      </c>
      <c r="D351" s="43">
        <v>32</v>
      </c>
      <c r="E351" s="43">
        <v>20</v>
      </c>
      <c r="F351" s="43"/>
      <c r="G351" s="43"/>
      <c r="H351" s="43" t="s">
        <v>171</v>
      </c>
      <c r="I351" s="43">
        <v>1</v>
      </c>
      <c r="J351" s="43" t="s">
        <v>11</v>
      </c>
      <c r="K351" s="43">
        <v>1</v>
      </c>
      <c r="L351" s="58">
        <v>108</v>
      </c>
      <c r="M351" s="58">
        <v>109</v>
      </c>
      <c r="N351" s="23">
        <v>517</v>
      </c>
      <c r="O351" s="23">
        <f>SUM(P351:X351)</f>
        <v>114</v>
      </c>
      <c r="P351" s="58">
        <v>14</v>
      </c>
      <c r="Q351" s="58">
        <v>5</v>
      </c>
      <c r="R351" s="58">
        <v>61</v>
      </c>
      <c r="S351" s="58">
        <v>0</v>
      </c>
      <c r="T351" s="58">
        <v>25</v>
      </c>
      <c r="U351" s="58">
        <v>0</v>
      </c>
      <c r="V351" s="58">
        <v>8</v>
      </c>
      <c r="W351" s="58">
        <v>1</v>
      </c>
      <c r="X351" s="58">
        <v>0</v>
      </c>
      <c r="Y351" s="54">
        <f>P351/$O351</f>
        <v>0.12280701754385964</v>
      </c>
      <c r="Z351" s="54">
        <f>Q351/$O351</f>
        <v>4.3859649122807015E-2</v>
      </c>
      <c r="AA351" s="54">
        <f>R351/$O351</f>
        <v>0.53508771929824561</v>
      </c>
      <c r="AB351" s="54">
        <f>S351/$O351</f>
        <v>0</v>
      </c>
      <c r="AC351" s="54">
        <f>T351/$O351</f>
        <v>0.21929824561403508</v>
      </c>
      <c r="AD351" s="54">
        <f>U351/$O351</f>
        <v>0</v>
      </c>
      <c r="AE351" s="54">
        <f>V351/$O351</f>
        <v>7.0175438596491224E-2</v>
      </c>
      <c r="AF351" s="54">
        <f>W351/$O351</f>
        <v>8.771929824561403E-3</v>
      </c>
      <c r="AG351" s="54">
        <f>X351/$O351</f>
        <v>0</v>
      </c>
      <c r="AH351" s="55">
        <f>(O351/N351)/($O$501/$N$501)</f>
        <v>0.93842594463891282</v>
      </c>
      <c r="AI351" s="54">
        <f>Y351+Z351+AA351</f>
        <v>0.70175438596491224</v>
      </c>
      <c r="AJ351" s="54">
        <f>AB351+AC351+AE351+AG351</f>
        <v>0.28947368421052633</v>
      </c>
      <c r="AK351" s="54">
        <f>AD351</f>
        <v>0</v>
      </c>
      <c r="AL351" s="54">
        <f>AF351</f>
        <v>8.771929824561403E-3</v>
      </c>
      <c r="AM351" s="55">
        <f>($AP$6*R351+$AP$7*P351+$AP$8*Q351+$AP$9*S351+$AP$10*T351+$AP$11*U351+$AP$12*V351+$AP$13*W351+$AP$14*X351)/N351</f>
        <v>0.3646034816247582</v>
      </c>
      <c r="AN351" s="54">
        <f>AM351/AM$501</f>
        <v>0.74518738509135518</v>
      </c>
      <c r="AV351" s="44"/>
    </row>
    <row r="352" spans="1:48" s="56" customFormat="1" ht="15" customHeight="1" x14ac:dyDescent="0.2">
      <c r="A352" s="43" t="s">
        <v>482</v>
      </c>
      <c r="B352" s="43"/>
      <c r="C352" s="43" t="s">
        <v>545</v>
      </c>
      <c r="D352" s="43">
        <v>34</v>
      </c>
      <c r="E352" s="43">
        <v>2</v>
      </c>
      <c r="F352" s="43"/>
      <c r="G352" s="43" t="s">
        <v>448</v>
      </c>
      <c r="H352" s="43" t="s">
        <v>426</v>
      </c>
      <c r="I352" s="43">
        <v>21</v>
      </c>
      <c r="J352" s="43" t="s">
        <v>470</v>
      </c>
      <c r="K352" s="43">
        <v>2</v>
      </c>
      <c r="L352" s="58">
        <v>1388</v>
      </c>
      <c r="M352" s="58">
        <v>2832</v>
      </c>
      <c r="N352" s="22">
        <v>12196</v>
      </c>
      <c r="O352" s="23">
        <f>SUM(P352:X352)</f>
        <v>2768</v>
      </c>
      <c r="P352" s="58">
        <v>8</v>
      </c>
      <c r="Q352" s="58">
        <v>17</v>
      </c>
      <c r="R352" s="58">
        <v>54</v>
      </c>
      <c r="S352" s="58">
        <v>22</v>
      </c>
      <c r="T352" s="58">
        <v>1296</v>
      </c>
      <c r="U352" s="58">
        <v>317</v>
      </c>
      <c r="V352" s="58">
        <v>741</v>
      </c>
      <c r="W352" s="58">
        <v>278</v>
      </c>
      <c r="X352" s="58">
        <v>35</v>
      </c>
      <c r="Y352" s="54">
        <f>P352/$O352</f>
        <v>2.8901734104046241E-3</v>
      </c>
      <c r="Z352" s="54">
        <f>Q352/$O352</f>
        <v>6.141618497109827E-3</v>
      </c>
      <c r="AA352" s="54">
        <f>R352/$O352</f>
        <v>1.9508670520231215E-2</v>
      </c>
      <c r="AB352" s="54">
        <f>S352/$O352</f>
        <v>7.9479768786127163E-3</v>
      </c>
      <c r="AC352" s="54">
        <f>T352/$O352</f>
        <v>0.46820809248554912</v>
      </c>
      <c r="AD352" s="54">
        <f>U352/$O352</f>
        <v>0.11452312138728324</v>
      </c>
      <c r="AE352" s="54">
        <f>V352/$O352</f>
        <v>0.2677023121387283</v>
      </c>
      <c r="AF352" s="54">
        <f>W352/$O352</f>
        <v>0.10043352601156069</v>
      </c>
      <c r="AG352" s="54">
        <f>X352/$O352</f>
        <v>1.2644508670520232E-2</v>
      </c>
      <c r="AH352" s="55">
        <f>(O352/N352)/($O$501/$N$501)</f>
        <v>0.96590489737157426</v>
      </c>
      <c r="AI352" s="54">
        <f>Y352+Z352+AA352</f>
        <v>2.8540462427745668E-2</v>
      </c>
      <c r="AJ352" s="54">
        <f>AB352+AC352+AE352+AG352</f>
        <v>0.75650289017341033</v>
      </c>
      <c r="AK352" s="54">
        <f>AD352</f>
        <v>0.11452312138728324</v>
      </c>
      <c r="AL352" s="54">
        <f>AF352</f>
        <v>0.10043352601156069</v>
      </c>
      <c r="AM352" s="55">
        <f>($AP$6*R352+$AP$7*P352+$AP$8*Q352+$AP$9*S352+$AP$10*T352+$AP$11*U352+$AP$12*V352+$AP$13*W352+$AP$14*X352)/N352</f>
        <v>0.60372253197769765</v>
      </c>
      <c r="AN352" s="54">
        <f>AM352/AM$501</f>
        <v>1.2339059762139235</v>
      </c>
      <c r="AV352" s="44"/>
    </row>
    <row r="353" spans="1:48" s="56" customFormat="1" ht="15" customHeight="1" x14ac:dyDescent="0.2">
      <c r="A353" s="43" t="s">
        <v>481</v>
      </c>
      <c r="B353" s="43"/>
      <c r="C353" s="43" t="s">
        <v>545</v>
      </c>
      <c r="D353" s="43">
        <v>34</v>
      </c>
      <c r="E353" s="43">
        <v>1</v>
      </c>
      <c r="F353" s="43"/>
      <c r="G353" s="43" t="s">
        <v>448</v>
      </c>
      <c r="H353" s="43" t="s">
        <v>426</v>
      </c>
      <c r="I353" s="43">
        <v>21</v>
      </c>
      <c r="J353" s="43" t="s">
        <v>470</v>
      </c>
      <c r="K353" s="43">
        <v>2</v>
      </c>
      <c r="L353" s="58">
        <v>2084</v>
      </c>
      <c r="M353" s="58">
        <v>4286</v>
      </c>
      <c r="N353" s="22">
        <v>18884</v>
      </c>
      <c r="O353" s="23">
        <f>SUM(P353:X353)</f>
        <v>4157</v>
      </c>
      <c r="P353" s="58">
        <v>17</v>
      </c>
      <c r="Q353" s="58">
        <v>25</v>
      </c>
      <c r="R353" s="58">
        <v>104</v>
      </c>
      <c r="S353" s="58">
        <v>27</v>
      </c>
      <c r="T353" s="58">
        <v>1957</v>
      </c>
      <c r="U353" s="58">
        <v>484</v>
      </c>
      <c r="V353" s="58">
        <v>997</v>
      </c>
      <c r="W353" s="58">
        <v>460</v>
      </c>
      <c r="X353" s="58">
        <v>86</v>
      </c>
      <c r="Y353" s="54">
        <f>P353/$O353</f>
        <v>4.0894876112581189E-3</v>
      </c>
      <c r="Z353" s="54">
        <f>Q353/$O353</f>
        <v>6.0139523694972335E-3</v>
      </c>
      <c r="AA353" s="54">
        <f>R353/$O353</f>
        <v>2.5018041857108493E-2</v>
      </c>
      <c r="AB353" s="54">
        <f>S353/$O353</f>
        <v>6.4950685590570122E-3</v>
      </c>
      <c r="AC353" s="54">
        <f>T353/$O353</f>
        <v>0.47077219148424343</v>
      </c>
      <c r="AD353" s="54">
        <f>U353/$O353</f>
        <v>0.11643011787346644</v>
      </c>
      <c r="AE353" s="54">
        <f>V353/$O353</f>
        <v>0.23983642049554968</v>
      </c>
      <c r="AF353" s="54">
        <f>W353/$O353</f>
        <v>0.1106567235987491</v>
      </c>
      <c r="AG353" s="54">
        <f>X353/$O353</f>
        <v>2.0687996151070483E-2</v>
      </c>
      <c r="AH353" s="55">
        <f>(O353/N353)/($O$501/$N$501)</f>
        <v>0.93685360158867781</v>
      </c>
      <c r="AI353" s="54">
        <f>Y353+Z353+AA353</f>
        <v>3.5121481837863844E-2</v>
      </c>
      <c r="AJ353" s="54">
        <f>AB353+AC353+AE353+AG353</f>
        <v>0.73779167668992063</v>
      </c>
      <c r="AK353" s="54">
        <f>AD353</f>
        <v>0.11643011787346644</v>
      </c>
      <c r="AL353" s="54">
        <f>AF353</f>
        <v>0.1106567235987491</v>
      </c>
      <c r="AM353" s="55">
        <f>($AP$6*R353+$AP$7*P353+$AP$8*Q353+$AP$9*S353+$AP$10*T353+$AP$11*U353+$AP$12*V353+$AP$13*W353+$AP$14*X353)/N353</f>
        <v>0.58750794323236599</v>
      </c>
      <c r="AN353" s="54">
        <f>AM353/AM$501</f>
        <v>1.2007661199140847</v>
      </c>
      <c r="AV353" s="44"/>
    </row>
    <row r="354" spans="1:48" s="56" customFormat="1" ht="15" customHeight="1" x14ac:dyDescent="0.2">
      <c r="A354" s="43" t="s">
        <v>383</v>
      </c>
      <c r="B354" s="43"/>
      <c r="C354" s="43" t="s">
        <v>329</v>
      </c>
      <c r="D354" s="43">
        <v>22</v>
      </c>
      <c r="E354" s="43">
        <v>3</v>
      </c>
      <c r="F354" s="43" t="s">
        <v>447</v>
      </c>
      <c r="G354" s="43"/>
      <c r="H354" s="43" t="s">
        <v>329</v>
      </c>
      <c r="I354" s="43">
        <v>15</v>
      </c>
      <c r="J354" s="43" t="s">
        <v>507</v>
      </c>
      <c r="K354" s="43">
        <v>4</v>
      </c>
      <c r="L354" s="58">
        <v>340</v>
      </c>
      <c r="M354" s="58">
        <v>425</v>
      </c>
      <c r="N354" s="23">
        <v>2153</v>
      </c>
      <c r="O354" s="23">
        <f>SUM(P354:X354)</f>
        <v>541</v>
      </c>
      <c r="P354" s="58">
        <v>48</v>
      </c>
      <c r="Q354" s="58">
        <v>8</v>
      </c>
      <c r="R354" s="58">
        <v>201</v>
      </c>
      <c r="S354" s="58">
        <v>0</v>
      </c>
      <c r="T354" s="58">
        <v>121</v>
      </c>
      <c r="U354" s="58">
        <v>33</v>
      </c>
      <c r="V354" s="58">
        <v>83</v>
      </c>
      <c r="W354" s="58">
        <v>24</v>
      </c>
      <c r="X354" s="58">
        <v>23</v>
      </c>
      <c r="Y354" s="54">
        <f>P354/$O354</f>
        <v>8.8724584103512014E-2</v>
      </c>
      <c r="Z354" s="54">
        <f>Q354/$O354</f>
        <v>1.4787430683918669E-2</v>
      </c>
      <c r="AA354" s="54">
        <f>R354/$O354</f>
        <v>0.37153419593345655</v>
      </c>
      <c r="AB354" s="54">
        <f>S354/$O354</f>
        <v>0</v>
      </c>
      <c r="AC354" s="54">
        <f>T354/$O354</f>
        <v>0.22365988909426987</v>
      </c>
      <c r="AD354" s="54">
        <f>U354/$O354</f>
        <v>6.0998151571164512E-2</v>
      </c>
      <c r="AE354" s="54">
        <f>V354/$O354</f>
        <v>0.15341959334565619</v>
      </c>
      <c r="AF354" s="54">
        <f>W354/$O354</f>
        <v>4.4362292051756007E-2</v>
      </c>
      <c r="AG354" s="54">
        <f>X354/$O354</f>
        <v>4.2513863216266171E-2</v>
      </c>
      <c r="AH354" s="55">
        <f>(O354/N354)/($O$501/$N$501)</f>
        <v>1.0693969305891819</v>
      </c>
      <c r="AI354" s="54">
        <f>Y354+Z354+AA354</f>
        <v>0.47504621072088726</v>
      </c>
      <c r="AJ354" s="54">
        <f>AB354+AC354+AE354+AG354</f>
        <v>0.41959334565619222</v>
      </c>
      <c r="AK354" s="54">
        <f>AD354</f>
        <v>6.0998151571164512E-2</v>
      </c>
      <c r="AL354" s="54">
        <f>AF354</f>
        <v>4.4362292051756007E-2</v>
      </c>
      <c r="AM354" s="55">
        <f>($AP$6*R354+$AP$7*P354+$AP$8*Q354+$AP$9*S354+$AP$10*T354+$AP$11*U354+$AP$12*V354+$AP$13*W354+$AP$14*X354)/N354</f>
        <v>0.5157919182535996</v>
      </c>
      <c r="AN354" s="54">
        <f>AM354/AM$501</f>
        <v>1.0541907858417829</v>
      </c>
      <c r="AV354" s="44"/>
    </row>
    <row r="355" spans="1:48" s="56" customFormat="1" ht="15" customHeight="1" x14ac:dyDescent="0.2">
      <c r="A355" s="43" t="s">
        <v>478</v>
      </c>
      <c r="B355" s="43"/>
      <c r="C355" s="43" t="s">
        <v>329</v>
      </c>
      <c r="D355" s="43">
        <v>22</v>
      </c>
      <c r="E355" s="43">
        <v>2</v>
      </c>
      <c r="F355" s="43" t="s">
        <v>447</v>
      </c>
      <c r="G355" s="43"/>
      <c r="H355" s="43" t="s">
        <v>329</v>
      </c>
      <c r="I355" s="43">
        <v>15</v>
      </c>
      <c r="J355" s="43" t="s">
        <v>507</v>
      </c>
      <c r="K355" s="43">
        <v>4</v>
      </c>
      <c r="L355" s="58">
        <v>123</v>
      </c>
      <c r="M355" s="58">
        <v>175</v>
      </c>
      <c r="N355" s="23">
        <v>804</v>
      </c>
      <c r="O355" s="23">
        <f>SUM(P355:X355)</f>
        <v>184</v>
      </c>
      <c r="P355" s="58">
        <v>0</v>
      </c>
      <c r="Q355" s="58">
        <v>11</v>
      </c>
      <c r="R355" s="58">
        <v>33</v>
      </c>
      <c r="S355" s="58">
        <v>0</v>
      </c>
      <c r="T355" s="58">
        <v>62</v>
      </c>
      <c r="U355" s="58">
        <v>23</v>
      </c>
      <c r="V355" s="58">
        <v>32</v>
      </c>
      <c r="W355" s="58">
        <v>14</v>
      </c>
      <c r="X355" s="58">
        <v>9</v>
      </c>
      <c r="Y355" s="54">
        <f>P355/$O355</f>
        <v>0</v>
      </c>
      <c r="Z355" s="54">
        <f>Q355/$O355</f>
        <v>5.9782608695652176E-2</v>
      </c>
      <c r="AA355" s="54">
        <f>R355/$O355</f>
        <v>0.17934782608695651</v>
      </c>
      <c r="AB355" s="54">
        <f>S355/$O355</f>
        <v>0</v>
      </c>
      <c r="AC355" s="54">
        <f>T355/$O355</f>
        <v>0.33695652173913043</v>
      </c>
      <c r="AD355" s="54">
        <f>U355/$O355</f>
        <v>0.125</v>
      </c>
      <c r="AE355" s="54">
        <f>V355/$O355</f>
        <v>0.17391304347826086</v>
      </c>
      <c r="AF355" s="54">
        <f>W355/$O355</f>
        <v>7.6086956521739135E-2</v>
      </c>
      <c r="AG355" s="54">
        <f>X355/$O355</f>
        <v>4.8913043478260872E-2</v>
      </c>
      <c r="AH355" s="55">
        <f>(O355/N355)/($O$501/$N$501)</f>
        <v>0.97397424349317563</v>
      </c>
      <c r="AI355" s="54">
        <f>Y355+Z355+AA355</f>
        <v>0.2391304347826087</v>
      </c>
      <c r="AJ355" s="54">
        <f>AB355+AC355+AE355+AG355</f>
        <v>0.55978260869565222</v>
      </c>
      <c r="AK355" s="54">
        <f>AD355</f>
        <v>0.125</v>
      </c>
      <c r="AL355" s="54">
        <f>AF355</f>
        <v>7.6086956521739135E-2</v>
      </c>
      <c r="AM355" s="55">
        <f>($AP$6*R355+$AP$7*P355+$AP$8*Q355+$AP$9*S355+$AP$10*T355+$AP$11*U355+$AP$12*V355+$AP$13*W355+$AP$14*X355)/N355</f>
        <v>0.58395522388059706</v>
      </c>
      <c r="AN355" s="54">
        <f>AM355/AM$501</f>
        <v>1.1935049669708639</v>
      </c>
      <c r="AV355" s="44"/>
    </row>
    <row r="356" spans="1:48" s="56" customFormat="1" ht="15" customHeight="1" x14ac:dyDescent="0.2">
      <c r="A356" s="43" t="s">
        <v>384</v>
      </c>
      <c r="B356" s="43"/>
      <c r="C356" s="43" t="s">
        <v>329</v>
      </c>
      <c r="D356" s="43">
        <v>22</v>
      </c>
      <c r="E356" s="43">
        <v>4</v>
      </c>
      <c r="F356" s="43"/>
      <c r="G356" s="43" t="s">
        <v>585</v>
      </c>
      <c r="H356" s="43" t="s">
        <v>329</v>
      </c>
      <c r="I356" s="43">
        <v>15</v>
      </c>
      <c r="J356" s="43" t="s">
        <v>470</v>
      </c>
      <c r="K356" s="43">
        <v>2</v>
      </c>
      <c r="L356" s="58">
        <v>466</v>
      </c>
      <c r="M356" s="58">
        <v>638</v>
      </c>
      <c r="N356" s="25">
        <v>3088</v>
      </c>
      <c r="O356" s="25">
        <f>SUM(P356:X356)</f>
        <v>750</v>
      </c>
      <c r="P356" s="58">
        <v>25</v>
      </c>
      <c r="Q356" s="58">
        <v>11</v>
      </c>
      <c r="R356" s="58">
        <v>76</v>
      </c>
      <c r="S356" s="58">
        <v>0</v>
      </c>
      <c r="T356" s="58">
        <v>123</v>
      </c>
      <c r="U356" s="58">
        <v>30</v>
      </c>
      <c r="V356" s="68">
        <v>415</v>
      </c>
      <c r="W356" s="58">
        <v>43</v>
      </c>
      <c r="X356" s="58">
        <v>27</v>
      </c>
      <c r="Y356" s="54">
        <f>P356/$O356</f>
        <v>3.3333333333333333E-2</v>
      </c>
      <c r="Z356" s="54">
        <f>Q356/$O356</f>
        <v>1.4666666666666666E-2</v>
      </c>
      <c r="AA356" s="54">
        <f>R356/$O356</f>
        <v>0.10133333333333333</v>
      </c>
      <c r="AB356" s="54">
        <f>S356/$O356</f>
        <v>0</v>
      </c>
      <c r="AC356" s="54">
        <f>T356/$O356</f>
        <v>0.16400000000000001</v>
      </c>
      <c r="AD356" s="54">
        <f>U356/$O356</f>
        <v>0.04</v>
      </c>
      <c r="AE356" s="54">
        <f>V356/$O356</f>
        <v>0.55333333333333334</v>
      </c>
      <c r="AF356" s="54">
        <f>W356/$O356</f>
        <v>5.7333333333333333E-2</v>
      </c>
      <c r="AG356" s="54">
        <f>X356/$O356</f>
        <v>3.5999999999999997E-2</v>
      </c>
      <c r="AH356" s="55">
        <f>(O356/N356)/($O$501/$N$501)</f>
        <v>1.0336408622901851</v>
      </c>
      <c r="AI356" s="54">
        <f>Y356+Z356+AA356</f>
        <v>0.14933333333333332</v>
      </c>
      <c r="AJ356" s="54">
        <f>AB356+AC356+AE356+AG356</f>
        <v>0.75333333333333341</v>
      </c>
      <c r="AK356" s="54">
        <f>AD356</f>
        <v>0.04</v>
      </c>
      <c r="AL356" s="54">
        <f>AF356</f>
        <v>5.7333333333333333E-2</v>
      </c>
      <c r="AM356" s="55">
        <f>($AP$6*R356+$AP$7*P356+$AP$8*Q356+$AP$9*S356+$AP$10*T356+$AP$11*U356+$AP$12*V356+$AP$13*W356+$AP$14*X356)/N356</f>
        <v>0.46194948186528495</v>
      </c>
      <c r="AN356" s="54">
        <f>AM356/AM$501</f>
        <v>0.94414602104590195</v>
      </c>
      <c r="AV356" s="44"/>
    </row>
    <row r="357" spans="1:48" s="56" customFormat="1" ht="15" customHeight="1" x14ac:dyDescent="0.2">
      <c r="A357" s="43" t="s">
        <v>205</v>
      </c>
      <c r="B357" s="43"/>
      <c r="C357" s="43" t="s">
        <v>121</v>
      </c>
      <c r="D357" s="43">
        <v>16</v>
      </c>
      <c r="E357" s="43">
        <v>11</v>
      </c>
      <c r="F357" s="43"/>
      <c r="G357" s="43"/>
      <c r="H357" s="43" t="s">
        <v>205</v>
      </c>
      <c r="I357" s="43">
        <v>16</v>
      </c>
      <c r="J357" s="43" t="s">
        <v>501</v>
      </c>
      <c r="K357" s="43">
        <v>6</v>
      </c>
      <c r="L357" s="58">
        <v>62</v>
      </c>
      <c r="M357" s="58">
        <v>83</v>
      </c>
      <c r="N357" s="23">
        <v>439</v>
      </c>
      <c r="O357" s="23">
        <f>SUM(P357:X357)</f>
        <v>98</v>
      </c>
      <c r="P357" s="58">
        <v>19</v>
      </c>
      <c r="Q357" s="58">
        <v>5</v>
      </c>
      <c r="R357" s="58">
        <v>45</v>
      </c>
      <c r="S357" s="58">
        <v>0</v>
      </c>
      <c r="T357" s="58">
        <v>26</v>
      </c>
      <c r="U357" s="58">
        <v>1</v>
      </c>
      <c r="V357" s="58">
        <v>0</v>
      </c>
      <c r="W357" s="58">
        <v>2</v>
      </c>
      <c r="X357" s="58">
        <v>0</v>
      </c>
      <c r="Y357" s="54">
        <f>P357/$O357</f>
        <v>0.19387755102040816</v>
      </c>
      <c r="Z357" s="54">
        <f>Q357/$O357</f>
        <v>5.1020408163265307E-2</v>
      </c>
      <c r="AA357" s="54">
        <f>R357/$O357</f>
        <v>0.45918367346938777</v>
      </c>
      <c r="AB357" s="54">
        <f>S357/$O357</f>
        <v>0</v>
      </c>
      <c r="AC357" s="54">
        <f>T357/$O357</f>
        <v>0.26530612244897961</v>
      </c>
      <c r="AD357" s="54">
        <f>U357/$O357</f>
        <v>1.020408163265306E-2</v>
      </c>
      <c r="AE357" s="54">
        <f>V357/$O357</f>
        <v>0</v>
      </c>
      <c r="AF357" s="54">
        <f>W357/$O357</f>
        <v>2.0408163265306121E-2</v>
      </c>
      <c r="AG357" s="54">
        <f>X357/$O357</f>
        <v>0</v>
      </c>
      <c r="AH357" s="55">
        <f>(O357/N357)/($O$501/$N$501)</f>
        <v>0.95005173062932413</v>
      </c>
      <c r="AI357" s="54">
        <f>Y357+Z357+AA357</f>
        <v>0.70408163265306123</v>
      </c>
      <c r="AJ357" s="54">
        <f>AB357+AC357+AE357+AG357</f>
        <v>0.26530612244897961</v>
      </c>
      <c r="AK357" s="54">
        <f>AD357</f>
        <v>1.020408163265306E-2</v>
      </c>
      <c r="AL357" s="54">
        <f>AF357</f>
        <v>2.0408163265306121E-2</v>
      </c>
      <c r="AM357" s="55">
        <f>($AP$6*R357+$AP$7*P357+$AP$8*Q357+$AP$9*S357+$AP$10*T357+$AP$11*U357+$AP$12*V357+$AP$13*W357+$AP$14*X357)/N357</f>
        <v>0.42596810933940776</v>
      </c>
      <c r="AN357" s="54">
        <f>AM357/AM$501</f>
        <v>0.87060622711669433</v>
      </c>
      <c r="AV357" s="44"/>
    </row>
    <row r="358" spans="1:48" s="56" customFormat="1" ht="15" customHeight="1" x14ac:dyDescent="0.2">
      <c r="A358" s="43" t="s">
        <v>316</v>
      </c>
      <c r="B358" s="43"/>
      <c r="C358" s="43" t="s">
        <v>115</v>
      </c>
      <c r="D358" s="43">
        <v>32</v>
      </c>
      <c r="E358" s="43">
        <v>21</v>
      </c>
      <c r="F358" s="43"/>
      <c r="G358" s="43"/>
      <c r="H358" s="43" t="s">
        <v>171</v>
      </c>
      <c r="I358" s="43">
        <v>1</v>
      </c>
      <c r="J358" s="43" t="s">
        <v>501</v>
      </c>
      <c r="K358" s="43">
        <v>6</v>
      </c>
      <c r="L358" s="58">
        <v>62</v>
      </c>
      <c r="M358" s="58">
        <v>63</v>
      </c>
      <c r="N358" s="23">
        <v>292</v>
      </c>
      <c r="O358" s="23">
        <f>SUM(P358:X358)</f>
        <v>75</v>
      </c>
      <c r="P358" s="58">
        <v>10</v>
      </c>
      <c r="Q358" s="58">
        <v>5</v>
      </c>
      <c r="R358" s="58">
        <v>26</v>
      </c>
      <c r="S358" s="58">
        <v>0</v>
      </c>
      <c r="T358" s="58">
        <v>13</v>
      </c>
      <c r="U358" s="58">
        <v>1</v>
      </c>
      <c r="V358" s="58">
        <v>0</v>
      </c>
      <c r="W358" s="58">
        <v>17</v>
      </c>
      <c r="X358" s="58">
        <v>3</v>
      </c>
      <c r="Y358" s="54">
        <f>P358/$O358</f>
        <v>0.13333333333333333</v>
      </c>
      <c r="Z358" s="54">
        <f>Q358/$O358</f>
        <v>6.6666666666666666E-2</v>
      </c>
      <c r="AA358" s="54">
        <f>R358/$O358</f>
        <v>0.34666666666666668</v>
      </c>
      <c r="AB358" s="54">
        <f>S358/$O358</f>
        <v>0</v>
      </c>
      <c r="AC358" s="54">
        <f>T358/$O358</f>
        <v>0.17333333333333334</v>
      </c>
      <c r="AD358" s="54">
        <f>U358/$O358</f>
        <v>1.3333333333333334E-2</v>
      </c>
      <c r="AE358" s="54">
        <f>V358/$O358</f>
        <v>0</v>
      </c>
      <c r="AF358" s="54">
        <f>W358/$O358</f>
        <v>0.22666666666666666</v>
      </c>
      <c r="AG358" s="54">
        <f>X358/$O358</f>
        <v>0.04</v>
      </c>
      <c r="AH358" s="55">
        <f>(O358/N358)/($O$501/$N$501)</f>
        <v>1.0931106105315382</v>
      </c>
      <c r="AI358" s="54">
        <f>Y358+Z358+AA358</f>
        <v>0.54666666666666663</v>
      </c>
      <c r="AJ358" s="54">
        <f>AB358+AC358+AE358+AG358</f>
        <v>0.21333333333333335</v>
      </c>
      <c r="AK358" s="54">
        <f>AD358</f>
        <v>1.3333333333333334E-2</v>
      </c>
      <c r="AL358" s="54">
        <f>AF358</f>
        <v>0.22666666666666666</v>
      </c>
      <c r="AM358" s="55">
        <f>($AP$6*R358+$AP$7*P358+$AP$8*Q358+$AP$9*S358+$AP$10*T358+$AP$11*U358+$AP$12*V358+$AP$13*W358+$AP$14*X358)/N358</f>
        <v>0.43835616438356162</v>
      </c>
      <c r="AN358" s="54">
        <f>AM358/AM$501</f>
        <v>0.89592530060327602</v>
      </c>
      <c r="AV358" s="44"/>
    </row>
    <row r="359" spans="1:48" s="56" customFormat="1" ht="15" customHeight="1" x14ac:dyDescent="0.2">
      <c r="A359" s="43" t="s">
        <v>290</v>
      </c>
      <c r="B359" s="43"/>
      <c r="C359" s="43" t="s">
        <v>123</v>
      </c>
      <c r="D359" s="43">
        <v>6</v>
      </c>
      <c r="E359" s="43">
        <v>2</v>
      </c>
      <c r="F359" s="43"/>
      <c r="G359" s="43"/>
      <c r="H359" s="43" t="s">
        <v>200</v>
      </c>
      <c r="I359" s="43">
        <v>3</v>
      </c>
      <c r="J359" s="43" t="s">
        <v>504</v>
      </c>
      <c r="K359" s="43">
        <v>7</v>
      </c>
      <c r="L359" s="58">
        <v>71</v>
      </c>
      <c r="M359" s="58">
        <v>74</v>
      </c>
      <c r="N359" s="23">
        <v>331</v>
      </c>
      <c r="O359" s="23">
        <f>SUM(P359:X359)</f>
        <v>90</v>
      </c>
      <c r="P359" s="58">
        <v>16</v>
      </c>
      <c r="Q359" s="58">
        <v>2</v>
      </c>
      <c r="R359" s="58">
        <v>36</v>
      </c>
      <c r="S359" s="58">
        <v>0</v>
      </c>
      <c r="T359" s="58">
        <v>23</v>
      </c>
      <c r="U359" s="58">
        <v>8</v>
      </c>
      <c r="V359" s="58">
        <v>3</v>
      </c>
      <c r="W359" s="58">
        <v>2</v>
      </c>
      <c r="X359" s="58">
        <v>0</v>
      </c>
      <c r="Y359" s="54">
        <f>P359/$O359</f>
        <v>0.17777777777777778</v>
      </c>
      <c r="Z359" s="54">
        <f>Q359/$O359</f>
        <v>2.2222222222222223E-2</v>
      </c>
      <c r="AA359" s="54">
        <f>R359/$O359</f>
        <v>0.4</v>
      </c>
      <c r="AB359" s="54">
        <f>S359/$O359</f>
        <v>0</v>
      </c>
      <c r="AC359" s="54">
        <f>T359/$O359</f>
        <v>0.25555555555555554</v>
      </c>
      <c r="AD359" s="54">
        <f>U359/$O359</f>
        <v>8.8888888888888892E-2</v>
      </c>
      <c r="AE359" s="54">
        <f>V359/$O359</f>
        <v>3.3333333333333333E-2</v>
      </c>
      <c r="AF359" s="54">
        <f>W359/$O359</f>
        <v>2.2222222222222223E-2</v>
      </c>
      <c r="AG359" s="54">
        <f>X359/$O359</f>
        <v>0</v>
      </c>
      <c r="AH359" s="55">
        <f>(O359/N359)/($O$501/$N$501)</f>
        <v>1.1571781206351994</v>
      </c>
      <c r="AI359" s="54">
        <f>Y359+Z359+AA359</f>
        <v>0.60000000000000009</v>
      </c>
      <c r="AJ359" s="54">
        <f>AB359+AC359+AE359+AG359</f>
        <v>0.28888888888888886</v>
      </c>
      <c r="AK359" s="54">
        <f>AD359</f>
        <v>8.8888888888888892E-2</v>
      </c>
      <c r="AL359" s="54">
        <f>AF359</f>
        <v>2.2222222222222223E-2</v>
      </c>
      <c r="AM359" s="55">
        <f>($AP$6*R359+$AP$7*P359+$AP$8*Q359+$AP$9*S359+$AP$10*T359+$AP$11*U359+$AP$12*V359+$AP$13*W359+$AP$14*X359)/N359</f>
        <v>0.65256797583081572</v>
      </c>
      <c r="AN359" s="54">
        <f>AM359/AM$501</f>
        <v>1.3337377397953605</v>
      </c>
      <c r="AV359" s="44"/>
    </row>
    <row r="360" spans="1:48" s="56" customFormat="1" ht="15" customHeight="1" x14ac:dyDescent="0.2">
      <c r="A360" s="43" t="s">
        <v>194</v>
      </c>
      <c r="B360" s="43"/>
      <c r="C360" s="43" t="s">
        <v>34</v>
      </c>
      <c r="D360" s="43">
        <v>12</v>
      </c>
      <c r="E360" s="43">
        <v>13</v>
      </c>
      <c r="F360" s="43"/>
      <c r="G360" s="43"/>
      <c r="H360" s="43" t="s">
        <v>105</v>
      </c>
      <c r="I360" s="43">
        <v>12</v>
      </c>
      <c r="J360" s="43" t="s">
        <v>110</v>
      </c>
      <c r="K360" s="43">
        <v>5</v>
      </c>
      <c r="L360" s="58">
        <v>41</v>
      </c>
      <c r="M360" s="58">
        <v>64</v>
      </c>
      <c r="N360" s="23">
        <v>275</v>
      </c>
      <c r="O360" s="25">
        <f>SUM(P360:X360)</f>
        <v>82</v>
      </c>
      <c r="P360" s="58">
        <v>6</v>
      </c>
      <c r="Q360" s="58">
        <v>7</v>
      </c>
      <c r="R360" s="58">
        <v>33</v>
      </c>
      <c r="S360" s="58">
        <v>0</v>
      </c>
      <c r="T360" s="58">
        <v>20</v>
      </c>
      <c r="U360" s="58">
        <v>1</v>
      </c>
      <c r="V360" s="58">
        <v>7</v>
      </c>
      <c r="W360" s="58">
        <v>6</v>
      </c>
      <c r="X360" s="58">
        <v>2</v>
      </c>
      <c r="Y360" s="54">
        <f>P360/$O360</f>
        <v>7.3170731707317069E-2</v>
      </c>
      <c r="Z360" s="54">
        <f>Q360/$O360</f>
        <v>8.5365853658536592E-2</v>
      </c>
      <c r="AA360" s="54">
        <f>R360/$O360</f>
        <v>0.40243902439024393</v>
      </c>
      <c r="AB360" s="54">
        <f>S360/$O360</f>
        <v>0</v>
      </c>
      <c r="AC360" s="54">
        <f>T360/$O360</f>
        <v>0.24390243902439024</v>
      </c>
      <c r="AD360" s="54">
        <f>U360/$O360</f>
        <v>1.2195121951219513E-2</v>
      </c>
      <c r="AE360" s="54">
        <f>V360/$O360</f>
        <v>8.5365853658536592E-2</v>
      </c>
      <c r="AF360" s="54">
        <f>W360/$O360</f>
        <v>7.3170731707317069E-2</v>
      </c>
      <c r="AG360" s="54">
        <f>X360/$O360</f>
        <v>2.4390243902439025E-2</v>
      </c>
      <c r="AH360" s="55">
        <f>(O360/N360)/($O$501/$N$501)</f>
        <v>1.2690152949608315</v>
      </c>
      <c r="AI360" s="54">
        <f>Y360+Z360+AA360</f>
        <v>0.56097560975609762</v>
      </c>
      <c r="AJ360" s="54">
        <f>AB360+AC360+AE360+AG360</f>
        <v>0.35365853658536589</v>
      </c>
      <c r="AK360" s="54">
        <f>AD360</f>
        <v>1.2195121951219513E-2</v>
      </c>
      <c r="AL360" s="54">
        <f>AF360</f>
        <v>7.3170731707317069E-2</v>
      </c>
      <c r="AM360" s="55">
        <f>($AP$6*R360+$AP$7*P360+$AP$8*Q360+$AP$9*S360+$AP$10*T360+$AP$11*U360+$AP$12*V360+$AP$13*W360+$AP$14*X360)/N360</f>
        <v>0.51818181818181819</v>
      </c>
      <c r="AN360" s="54">
        <f>AM360/AM$501</f>
        <v>1.0590753340369976</v>
      </c>
      <c r="AV360" s="44"/>
    </row>
    <row r="361" spans="1:48" s="56" customFormat="1" ht="15" customHeight="1" x14ac:dyDescent="0.2">
      <c r="A361" s="43" t="s">
        <v>302</v>
      </c>
      <c r="B361" s="43"/>
      <c r="C361" s="43" t="s">
        <v>118</v>
      </c>
      <c r="D361" s="43">
        <v>31</v>
      </c>
      <c r="E361" s="43">
        <v>10</v>
      </c>
      <c r="F361" s="43"/>
      <c r="G361" s="43"/>
      <c r="H361" s="43" t="s">
        <v>331</v>
      </c>
      <c r="I361" s="43">
        <v>18</v>
      </c>
      <c r="J361" s="43" t="s">
        <v>504</v>
      </c>
      <c r="K361" s="43">
        <v>7</v>
      </c>
      <c r="L361" s="58">
        <v>35</v>
      </c>
      <c r="M361" s="58">
        <v>36</v>
      </c>
      <c r="N361" s="23">
        <v>184</v>
      </c>
      <c r="O361" s="23">
        <f>SUM(P361:X361)</f>
        <v>49</v>
      </c>
      <c r="P361" s="58">
        <v>11</v>
      </c>
      <c r="Q361" s="58">
        <v>0</v>
      </c>
      <c r="R361" s="58">
        <v>30</v>
      </c>
      <c r="S361" s="58">
        <v>0</v>
      </c>
      <c r="T361" s="58">
        <v>5</v>
      </c>
      <c r="U361" s="58">
        <v>2</v>
      </c>
      <c r="V361" s="58">
        <v>0</v>
      </c>
      <c r="W361" s="58">
        <v>1</v>
      </c>
      <c r="X361" s="58">
        <v>0</v>
      </c>
      <c r="Y361" s="54">
        <f>P361/$O361</f>
        <v>0.22448979591836735</v>
      </c>
      <c r="Z361" s="54">
        <f>Q361/$O361</f>
        <v>0</v>
      </c>
      <c r="AA361" s="54">
        <f>R361/$O361</f>
        <v>0.61224489795918369</v>
      </c>
      <c r="AB361" s="54">
        <f>S361/$O361</f>
        <v>0</v>
      </c>
      <c r="AC361" s="54">
        <f>T361/$O361</f>
        <v>0.10204081632653061</v>
      </c>
      <c r="AD361" s="54">
        <f>U361/$O361</f>
        <v>4.0816326530612242E-2</v>
      </c>
      <c r="AE361" s="54">
        <f>V361/$O361</f>
        <v>0</v>
      </c>
      <c r="AF361" s="54">
        <f>W361/$O361</f>
        <v>2.0408163265306121E-2</v>
      </c>
      <c r="AG361" s="54">
        <f>X361/$O361</f>
        <v>0</v>
      </c>
      <c r="AH361" s="55">
        <f>(O361/N361)/($O$501/$N$501)</f>
        <v>1.133349754745308</v>
      </c>
      <c r="AI361" s="54">
        <f>Y361+Z361+AA361</f>
        <v>0.83673469387755106</v>
      </c>
      <c r="AJ361" s="54">
        <f>AB361+AC361+AE361+AG361</f>
        <v>0.10204081632653061</v>
      </c>
      <c r="AK361" s="54">
        <f>AD361</f>
        <v>4.0816326530612242E-2</v>
      </c>
      <c r="AL361" s="54">
        <f>AF361</f>
        <v>2.0408163265306121E-2</v>
      </c>
      <c r="AM361" s="55">
        <f>($AP$6*R361+$AP$7*P361+$AP$8*Q361+$AP$9*S361+$AP$10*T361+$AP$11*U361+$AP$12*V361+$AP$13*W361+$AP$14*X361)/N361</f>
        <v>0.50271739130434778</v>
      </c>
      <c r="AN361" s="54">
        <f>AM361/AM$501</f>
        <v>1.0274686807614846</v>
      </c>
      <c r="AV361" s="44"/>
    </row>
    <row r="362" spans="1:48" s="56" customFormat="1" ht="15" customHeight="1" x14ac:dyDescent="0.2">
      <c r="A362" s="43" t="s">
        <v>145</v>
      </c>
      <c r="B362" s="43"/>
      <c r="C362" s="43" t="s">
        <v>116</v>
      </c>
      <c r="D362" s="43">
        <v>3</v>
      </c>
      <c r="E362" s="43">
        <v>30</v>
      </c>
      <c r="F362" s="43"/>
      <c r="G362" s="43"/>
      <c r="H362" s="43" t="s">
        <v>137</v>
      </c>
      <c r="I362" s="43">
        <v>9</v>
      </c>
      <c r="J362" s="43" t="s">
        <v>502</v>
      </c>
      <c r="K362" s="43">
        <v>9</v>
      </c>
      <c r="L362" s="58">
        <v>122</v>
      </c>
      <c r="M362" s="58">
        <v>128</v>
      </c>
      <c r="N362" s="23">
        <v>700</v>
      </c>
      <c r="O362" s="23">
        <f>SUM(P362:X362)</f>
        <v>176</v>
      </c>
      <c r="P362" s="58">
        <v>28</v>
      </c>
      <c r="Q362" s="58">
        <v>15</v>
      </c>
      <c r="R362" s="58">
        <v>109</v>
      </c>
      <c r="S362" s="58">
        <v>0</v>
      </c>
      <c r="T362" s="58">
        <v>19</v>
      </c>
      <c r="U362" s="58">
        <v>1</v>
      </c>
      <c r="V362" s="58">
        <v>0</v>
      </c>
      <c r="W362" s="58">
        <v>3</v>
      </c>
      <c r="X362" s="58">
        <v>1</v>
      </c>
      <c r="Y362" s="54">
        <f>P362/$O362</f>
        <v>0.15909090909090909</v>
      </c>
      <c r="Z362" s="54">
        <f>Q362/$O362</f>
        <v>8.5227272727272721E-2</v>
      </c>
      <c r="AA362" s="54">
        <f>R362/$O362</f>
        <v>0.61931818181818177</v>
      </c>
      <c r="AB362" s="54">
        <f>S362/$O362</f>
        <v>0</v>
      </c>
      <c r="AC362" s="54">
        <f>T362/$O362</f>
        <v>0.10795454545454546</v>
      </c>
      <c r="AD362" s="54">
        <f>U362/$O362</f>
        <v>5.681818181818182E-3</v>
      </c>
      <c r="AE362" s="54">
        <f>V362/$O362</f>
        <v>0</v>
      </c>
      <c r="AF362" s="54">
        <f>W362/$O362</f>
        <v>1.7045454545454544E-2</v>
      </c>
      <c r="AG362" s="54">
        <f>X362/$O362</f>
        <v>5.681818181818182E-3</v>
      </c>
      <c r="AH362" s="55">
        <f>(O362/N362)/($O$501/$N$501)</f>
        <v>1.0700407713607012</v>
      </c>
      <c r="AI362" s="54">
        <f>Y362+Z362+AA362</f>
        <v>0.86363636363636354</v>
      </c>
      <c r="AJ362" s="54">
        <f>AB362+AC362+AE362+AG362</f>
        <v>0.11363636363636363</v>
      </c>
      <c r="AK362" s="54">
        <f>AD362</f>
        <v>5.681818181818182E-3</v>
      </c>
      <c r="AL362" s="54">
        <f>AF362</f>
        <v>1.7045454545454544E-2</v>
      </c>
      <c r="AM362" s="55">
        <f>($AP$6*R362+$AP$7*P362+$AP$8*Q362+$AP$9*S362+$AP$10*T362+$AP$11*U362+$AP$12*V362+$AP$13*W362+$AP$14*X362)/N362</f>
        <v>0.4042857142857143</v>
      </c>
      <c r="AN362" s="54">
        <f>AM362/AM$501</f>
        <v>0.82629110648049464</v>
      </c>
      <c r="AV362" s="44"/>
    </row>
    <row r="363" spans="1:48" s="56" customFormat="1" ht="15" customHeight="1" x14ac:dyDescent="0.2">
      <c r="A363" s="43" t="s">
        <v>303</v>
      </c>
      <c r="B363" s="43"/>
      <c r="C363" s="43" t="s">
        <v>118</v>
      </c>
      <c r="D363" s="43">
        <v>31</v>
      </c>
      <c r="E363" s="43">
        <v>11</v>
      </c>
      <c r="F363" s="43"/>
      <c r="G363" s="43"/>
      <c r="H363" s="43" t="s">
        <v>331</v>
      </c>
      <c r="I363" s="43">
        <v>18</v>
      </c>
      <c r="J363" s="43" t="s">
        <v>503</v>
      </c>
      <c r="K363" s="43">
        <v>10</v>
      </c>
      <c r="L363" s="58">
        <v>83</v>
      </c>
      <c r="M363" s="58">
        <v>96</v>
      </c>
      <c r="N363" s="23">
        <v>472</v>
      </c>
      <c r="O363" s="23">
        <f>SUM(P363:X363)</f>
        <v>119</v>
      </c>
      <c r="P363" s="58">
        <v>11</v>
      </c>
      <c r="Q363" s="58">
        <v>10</v>
      </c>
      <c r="R363" s="58">
        <v>64</v>
      </c>
      <c r="S363" s="58">
        <v>0</v>
      </c>
      <c r="T363" s="58">
        <v>25</v>
      </c>
      <c r="U363" s="58">
        <v>1</v>
      </c>
      <c r="V363" s="58">
        <v>4</v>
      </c>
      <c r="W363" s="58">
        <v>4</v>
      </c>
      <c r="X363" s="58">
        <v>0</v>
      </c>
      <c r="Y363" s="54">
        <f>P363/$O363</f>
        <v>9.2436974789915971E-2</v>
      </c>
      <c r="Z363" s="54">
        <f>Q363/$O363</f>
        <v>8.4033613445378158E-2</v>
      </c>
      <c r="AA363" s="54">
        <f>R363/$O363</f>
        <v>0.53781512605042014</v>
      </c>
      <c r="AB363" s="54">
        <f>S363/$O363</f>
        <v>0</v>
      </c>
      <c r="AC363" s="54">
        <f>T363/$O363</f>
        <v>0.21008403361344538</v>
      </c>
      <c r="AD363" s="54">
        <f>U363/$O363</f>
        <v>8.4033613445378148E-3</v>
      </c>
      <c r="AE363" s="54">
        <f>V363/$O363</f>
        <v>3.3613445378151259E-2</v>
      </c>
      <c r="AF363" s="54">
        <f>W363/$O363</f>
        <v>3.3613445378151259E-2</v>
      </c>
      <c r="AG363" s="54">
        <f>X363/$O363</f>
        <v>0</v>
      </c>
      <c r="AH363" s="55">
        <f>(O363/N363)/($O$501/$N$501)</f>
        <v>1.072977612846042</v>
      </c>
      <c r="AI363" s="54">
        <f>Y363+Z363+AA363</f>
        <v>0.7142857142857143</v>
      </c>
      <c r="AJ363" s="54">
        <f>AB363+AC363+AE363+AG363</f>
        <v>0.24369747899159663</v>
      </c>
      <c r="AK363" s="54">
        <f>AD363</f>
        <v>8.4033613445378148E-3</v>
      </c>
      <c r="AL363" s="54">
        <f>AF363</f>
        <v>3.3613445378151259E-2</v>
      </c>
      <c r="AM363" s="55">
        <f>($AP$6*R363+$AP$7*P363+$AP$8*Q363+$AP$9*S363+$AP$10*T363+$AP$11*U363+$AP$12*V363+$AP$13*W363+$AP$14*X363)/N363</f>
        <v>0.4184322033898305</v>
      </c>
      <c r="AN363" s="54">
        <f>AM363/AM$501</f>
        <v>0.85520411953441022</v>
      </c>
      <c r="AV363" s="44"/>
    </row>
    <row r="364" spans="1:48" s="56" customFormat="1" ht="15" customHeight="1" x14ac:dyDescent="0.2">
      <c r="A364" s="43" t="s">
        <v>21</v>
      </c>
      <c r="B364" s="43"/>
      <c r="C364" s="43" t="s">
        <v>109</v>
      </c>
      <c r="D364" s="43">
        <v>26</v>
      </c>
      <c r="E364" s="43">
        <v>17</v>
      </c>
      <c r="F364" s="43"/>
      <c r="G364" s="43"/>
      <c r="H364" s="43" t="s">
        <v>25</v>
      </c>
      <c r="I364" s="43">
        <v>24</v>
      </c>
      <c r="J364" s="43" t="s">
        <v>507</v>
      </c>
      <c r="K364" s="43">
        <v>4</v>
      </c>
      <c r="L364" s="58">
        <v>83</v>
      </c>
      <c r="M364" s="58">
        <v>97</v>
      </c>
      <c r="N364" s="23">
        <v>506</v>
      </c>
      <c r="O364" s="23">
        <f>SUM(P364:X364)</f>
        <v>126</v>
      </c>
      <c r="P364" s="58">
        <v>24</v>
      </c>
      <c r="Q364" s="58">
        <v>5</v>
      </c>
      <c r="R364" s="58">
        <v>57</v>
      </c>
      <c r="S364" s="58">
        <v>0</v>
      </c>
      <c r="T364" s="58">
        <v>21</v>
      </c>
      <c r="U364" s="58">
        <v>0</v>
      </c>
      <c r="V364" s="58">
        <v>10</v>
      </c>
      <c r="W364" s="58">
        <v>8</v>
      </c>
      <c r="X364" s="58">
        <v>1</v>
      </c>
      <c r="Y364" s="54">
        <f>P364/$O364</f>
        <v>0.19047619047619047</v>
      </c>
      <c r="Z364" s="54">
        <f>Q364/$O364</f>
        <v>3.968253968253968E-2</v>
      </c>
      <c r="AA364" s="54">
        <f>R364/$O364</f>
        <v>0.45238095238095238</v>
      </c>
      <c r="AB364" s="54">
        <f>S364/$O364</f>
        <v>0</v>
      </c>
      <c r="AC364" s="54">
        <f>T364/$O364</f>
        <v>0.16666666666666666</v>
      </c>
      <c r="AD364" s="54">
        <f>U364/$O364</f>
        <v>0</v>
      </c>
      <c r="AE364" s="54">
        <f>V364/$O364</f>
        <v>7.9365079365079361E-2</v>
      </c>
      <c r="AF364" s="54">
        <f>W364/$O364</f>
        <v>6.3492063492063489E-2</v>
      </c>
      <c r="AG364" s="54">
        <f>X364/$O364</f>
        <v>7.9365079365079361E-3</v>
      </c>
      <c r="AH364" s="55">
        <f>(O364/N364)/($O$501/$N$501)</f>
        <v>1.0597556148267815</v>
      </c>
      <c r="AI364" s="54">
        <f>Y364+Z364+AA364</f>
        <v>0.68253968253968256</v>
      </c>
      <c r="AJ364" s="54">
        <f>AB364+AC364+AE364+AG364</f>
        <v>0.25396825396825395</v>
      </c>
      <c r="AK364" s="54">
        <f>AD364</f>
        <v>0</v>
      </c>
      <c r="AL364" s="54">
        <f>AF364</f>
        <v>6.3492063492063489E-2</v>
      </c>
      <c r="AM364" s="55">
        <f>($AP$6*R364+$AP$7*P364+$AP$8*Q364+$AP$9*S364+$AP$10*T364+$AP$11*U364+$AP$12*V364+$AP$13*W364+$AP$14*X364)/N364</f>
        <v>0.4268774703557312</v>
      </c>
      <c r="AN364" s="54">
        <f>AM364/AM$501</f>
        <v>0.87246480607166854</v>
      </c>
      <c r="AV364" s="44"/>
    </row>
    <row r="365" spans="1:48" s="56" customFormat="1" ht="15" customHeight="1" x14ac:dyDescent="0.2">
      <c r="A365" s="43" t="s">
        <v>385</v>
      </c>
      <c r="B365" s="43"/>
      <c r="C365" s="43" t="s">
        <v>329</v>
      </c>
      <c r="D365" s="43">
        <v>22</v>
      </c>
      <c r="E365" s="43">
        <v>5</v>
      </c>
      <c r="F365" s="43"/>
      <c r="G365" s="43"/>
      <c r="H365" s="43" t="s">
        <v>329</v>
      </c>
      <c r="I365" s="43">
        <v>15</v>
      </c>
      <c r="J365" s="43" t="s">
        <v>507</v>
      </c>
      <c r="K365" s="43">
        <v>4</v>
      </c>
      <c r="L365" s="58">
        <v>87</v>
      </c>
      <c r="M365" s="58">
        <v>93</v>
      </c>
      <c r="N365" s="23">
        <v>492</v>
      </c>
      <c r="O365" s="23">
        <f>SUM(P365:X365)</f>
        <v>133</v>
      </c>
      <c r="P365" s="58">
        <v>8</v>
      </c>
      <c r="Q365" s="58">
        <v>1</v>
      </c>
      <c r="R365" s="58">
        <v>69</v>
      </c>
      <c r="S365" s="58">
        <v>0</v>
      </c>
      <c r="T365" s="58">
        <v>14</v>
      </c>
      <c r="U365" s="58">
        <v>0</v>
      </c>
      <c r="V365" s="58">
        <v>33</v>
      </c>
      <c r="W365" s="58">
        <v>8</v>
      </c>
      <c r="X365" s="58">
        <v>0</v>
      </c>
      <c r="Y365" s="54">
        <f>P365/$O365</f>
        <v>6.0150375939849621E-2</v>
      </c>
      <c r="Z365" s="54">
        <f>Q365/$O365</f>
        <v>7.5187969924812026E-3</v>
      </c>
      <c r="AA365" s="54">
        <f>R365/$O365</f>
        <v>0.51879699248120303</v>
      </c>
      <c r="AB365" s="54">
        <f>S365/$O365</f>
        <v>0</v>
      </c>
      <c r="AC365" s="54">
        <f>T365/$O365</f>
        <v>0.10526315789473684</v>
      </c>
      <c r="AD365" s="54">
        <f>U365/$O365</f>
        <v>0</v>
      </c>
      <c r="AE365" s="54">
        <f>V365/$O365</f>
        <v>0.24812030075187969</v>
      </c>
      <c r="AF365" s="54">
        <f>W365/$O365</f>
        <v>6.0150375939849621E-2</v>
      </c>
      <c r="AG365" s="54">
        <f>X365/$O365</f>
        <v>0</v>
      </c>
      <c r="AH365" s="55">
        <f>(O365/N365)/($O$501/$N$501)</f>
        <v>1.1504618880922173</v>
      </c>
      <c r="AI365" s="54">
        <f>Y365+Z365+AA365</f>
        <v>0.58646616541353391</v>
      </c>
      <c r="AJ365" s="54">
        <f>AB365+AC365+AE365+AG365</f>
        <v>0.35338345864661652</v>
      </c>
      <c r="AK365" s="54">
        <f>AD365</f>
        <v>0</v>
      </c>
      <c r="AL365" s="54">
        <f>AF365</f>
        <v>6.0150375939849621E-2</v>
      </c>
      <c r="AM365" s="55">
        <f>($AP$6*R365+$AP$7*P365+$AP$8*Q365+$AP$9*S365+$AP$10*T365+$AP$11*U365+$AP$12*V365+$AP$13*W365+$AP$14*X365)/N365</f>
        <v>0.38109756097560976</v>
      </c>
      <c r="AN365" s="54">
        <f>AM365/AM$501</f>
        <v>0.77889847256144196</v>
      </c>
      <c r="AV365" s="44"/>
    </row>
    <row r="366" spans="1:48" s="56" customFormat="1" ht="15" customHeight="1" x14ac:dyDescent="0.2">
      <c r="A366" s="43" t="s">
        <v>498</v>
      </c>
      <c r="B366" s="43"/>
      <c r="C366" s="43" t="s">
        <v>115</v>
      </c>
      <c r="D366" s="43">
        <v>32</v>
      </c>
      <c r="E366" s="43">
        <v>22</v>
      </c>
      <c r="F366" s="43"/>
      <c r="G366" s="43"/>
      <c r="H366" s="43" t="s">
        <v>205</v>
      </c>
      <c r="I366" s="43">
        <v>16</v>
      </c>
      <c r="J366" s="43" t="s">
        <v>501</v>
      </c>
      <c r="K366" s="43">
        <v>6</v>
      </c>
      <c r="L366" s="58">
        <v>36</v>
      </c>
      <c r="M366" s="58">
        <v>36</v>
      </c>
      <c r="N366" s="58">
        <v>186</v>
      </c>
      <c r="O366" s="23">
        <f>SUM(P366:X366)</f>
        <v>55</v>
      </c>
      <c r="P366" s="58">
        <v>5</v>
      </c>
      <c r="Q366" s="58">
        <v>0</v>
      </c>
      <c r="R366" s="58">
        <v>24</v>
      </c>
      <c r="S366" s="58">
        <v>0</v>
      </c>
      <c r="T366" s="58">
        <v>16</v>
      </c>
      <c r="U366" s="58">
        <v>2</v>
      </c>
      <c r="V366" s="58">
        <v>6</v>
      </c>
      <c r="W366" s="58">
        <v>1</v>
      </c>
      <c r="X366" s="58">
        <v>1</v>
      </c>
      <c r="Y366" s="54">
        <f>P366/$O366</f>
        <v>9.0909090909090912E-2</v>
      </c>
      <c r="Z366" s="54">
        <f>Q366/$O366</f>
        <v>0</v>
      </c>
      <c r="AA366" s="54">
        <f>R366/$O366</f>
        <v>0.43636363636363634</v>
      </c>
      <c r="AB366" s="54">
        <f>S366/$O366</f>
        <v>0</v>
      </c>
      <c r="AC366" s="54">
        <f>T366/$O366</f>
        <v>0.29090909090909089</v>
      </c>
      <c r="AD366" s="54">
        <f>U366/$O366</f>
        <v>3.6363636363636362E-2</v>
      </c>
      <c r="AE366" s="54">
        <f>V366/$O366</f>
        <v>0.10909090909090909</v>
      </c>
      <c r="AF366" s="54">
        <f>W366/$O366</f>
        <v>1.8181818181818181E-2</v>
      </c>
      <c r="AG366" s="54">
        <f>X366/$O366</f>
        <v>1.8181818181818181E-2</v>
      </c>
      <c r="AH366" s="55">
        <f>(O366/N366)/($O$501/$N$501)</f>
        <v>1.2584484878234052</v>
      </c>
      <c r="AI366" s="54">
        <f>Y366+Z366+AA366</f>
        <v>0.52727272727272723</v>
      </c>
      <c r="AJ366" s="54">
        <f>AB366+AC366+AE366+AG366</f>
        <v>0.41818181818181815</v>
      </c>
      <c r="AK366" s="54">
        <f>AD366</f>
        <v>3.6363636363636362E-2</v>
      </c>
      <c r="AL366" s="54">
        <f>AF366</f>
        <v>1.8181818181818181E-2</v>
      </c>
      <c r="AM366" s="55">
        <f>($AP$6*R366+$AP$7*P366+$AP$8*Q366+$AP$9*S366+$AP$10*T366+$AP$11*U366+$AP$12*V366+$AP$13*W366+$AP$14*X366)/N366</f>
        <v>0.57258064516129037</v>
      </c>
      <c r="AN366" s="54">
        <f>AM366/AM$501</f>
        <v>1.1702572663877975</v>
      </c>
      <c r="AV366" s="44"/>
    </row>
    <row r="367" spans="1:48" s="56" customFormat="1" ht="15" customHeight="1" x14ac:dyDescent="0.2">
      <c r="A367" s="43" t="s">
        <v>499</v>
      </c>
      <c r="B367" s="43"/>
      <c r="C367" s="43" t="s">
        <v>121</v>
      </c>
      <c r="D367" s="43">
        <v>16</v>
      </c>
      <c r="E367" s="43">
        <v>12</v>
      </c>
      <c r="F367" s="43"/>
      <c r="G367" s="43"/>
      <c r="H367" s="43" t="s">
        <v>205</v>
      </c>
      <c r="I367" s="43">
        <v>16</v>
      </c>
      <c r="J367" s="43" t="s">
        <v>501</v>
      </c>
      <c r="K367" s="43">
        <v>6</v>
      </c>
      <c r="L367" s="58">
        <v>18</v>
      </c>
      <c r="M367" s="58">
        <v>18</v>
      </c>
      <c r="N367" s="22">
        <v>100</v>
      </c>
      <c r="O367" s="23">
        <f>SUM(P367:X367)</f>
        <v>22</v>
      </c>
      <c r="P367" s="58">
        <v>4</v>
      </c>
      <c r="Q367" s="58">
        <v>1</v>
      </c>
      <c r="R367" s="58">
        <v>12</v>
      </c>
      <c r="S367" s="58">
        <v>0</v>
      </c>
      <c r="T367" s="58">
        <v>1</v>
      </c>
      <c r="U367" s="58">
        <v>0</v>
      </c>
      <c r="V367" s="58">
        <v>2</v>
      </c>
      <c r="W367" s="58">
        <v>2</v>
      </c>
      <c r="X367" s="58">
        <v>0</v>
      </c>
      <c r="Y367" s="54">
        <f>P367/$O367</f>
        <v>0.18181818181818182</v>
      </c>
      <c r="Z367" s="54">
        <f>Q367/$O367</f>
        <v>4.5454545454545456E-2</v>
      </c>
      <c r="AA367" s="54">
        <f>R367/$O367</f>
        <v>0.54545454545454541</v>
      </c>
      <c r="AB367" s="54">
        <f>S367/$O367</f>
        <v>0</v>
      </c>
      <c r="AC367" s="54">
        <f>T367/$O367</f>
        <v>4.5454545454545456E-2</v>
      </c>
      <c r="AD367" s="54">
        <f>U367/$O367</f>
        <v>0</v>
      </c>
      <c r="AE367" s="54">
        <f>V367/$O367</f>
        <v>9.0909090909090912E-2</v>
      </c>
      <c r="AF367" s="54">
        <f>W367/$O367</f>
        <v>9.0909090909090912E-2</v>
      </c>
      <c r="AG367" s="54">
        <f>X367/$O367</f>
        <v>0</v>
      </c>
      <c r="AH367" s="55">
        <f>(O367/N367)/($O$501/$N$501)</f>
        <v>0.93628567494061354</v>
      </c>
      <c r="AI367" s="54">
        <f>Y367+Z367+AA367</f>
        <v>0.77272727272727271</v>
      </c>
      <c r="AJ367" s="54">
        <f>AB367+AC367+AE367+AG367</f>
        <v>0.13636363636363635</v>
      </c>
      <c r="AK367" s="54">
        <f>AD367</f>
        <v>0</v>
      </c>
      <c r="AL367" s="54">
        <f>AF367</f>
        <v>9.0909090909090912E-2</v>
      </c>
      <c r="AM367" s="55">
        <f>($AP$6*R367+$AP$7*P367+$AP$8*Q367+$AP$9*S367+$AP$10*T367+$AP$11*U367+$AP$12*V367+$AP$13*W367+$AP$14*X367)/N367</f>
        <v>0.33500000000000002</v>
      </c>
      <c r="AN367" s="54">
        <f>AM367/AM$501</f>
        <v>0.68468291332040998</v>
      </c>
      <c r="AV367" s="44"/>
    </row>
    <row r="368" spans="1:48" s="56" customFormat="1" ht="15" customHeight="1" x14ac:dyDescent="0.2">
      <c r="A368" s="43" t="s">
        <v>190</v>
      </c>
      <c r="B368" s="43"/>
      <c r="C368" s="43" t="s">
        <v>80</v>
      </c>
      <c r="D368" s="43">
        <v>11</v>
      </c>
      <c r="E368" s="43">
        <v>10</v>
      </c>
      <c r="F368" s="43"/>
      <c r="G368" s="43"/>
      <c r="H368" s="43" t="s">
        <v>286</v>
      </c>
      <c r="I368" s="43">
        <v>25</v>
      </c>
      <c r="J368" s="43" t="s">
        <v>507</v>
      </c>
      <c r="K368" s="43">
        <v>4</v>
      </c>
      <c r="L368" s="58">
        <v>57</v>
      </c>
      <c r="M368" s="58">
        <v>63</v>
      </c>
      <c r="N368" s="23">
        <v>309</v>
      </c>
      <c r="O368" s="23">
        <f>SUM(P368:X368)</f>
        <v>80</v>
      </c>
      <c r="P368" s="58">
        <v>10</v>
      </c>
      <c r="Q368" s="58">
        <v>0</v>
      </c>
      <c r="R368" s="58">
        <v>49</v>
      </c>
      <c r="S368" s="58">
        <v>0</v>
      </c>
      <c r="T368" s="58">
        <v>7</v>
      </c>
      <c r="U368" s="58">
        <v>1</v>
      </c>
      <c r="V368" s="58">
        <v>0</v>
      </c>
      <c r="W368" s="58">
        <v>13</v>
      </c>
      <c r="X368" s="58">
        <v>0</v>
      </c>
      <c r="Y368" s="54">
        <f>P368/$O368</f>
        <v>0.125</v>
      </c>
      <c r="Z368" s="54">
        <f>Q368/$O368</f>
        <v>0</v>
      </c>
      <c r="AA368" s="54">
        <f>R368/$O368</f>
        <v>0.61250000000000004</v>
      </c>
      <c r="AB368" s="54">
        <f>S368/$O368</f>
        <v>0</v>
      </c>
      <c r="AC368" s="54">
        <f>T368/$O368</f>
        <v>8.7499999999999994E-2</v>
      </c>
      <c r="AD368" s="54">
        <f>U368/$O368</f>
        <v>1.2500000000000001E-2</v>
      </c>
      <c r="AE368" s="54">
        <f>V368/$O368</f>
        <v>0</v>
      </c>
      <c r="AF368" s="54">
        <f>W368/$O368</f>
        <v>0.16250000000000001</v>
      </c>
      <c r="AG368" s="54">
        <f>X368/$O368</f>
        <v>0</v>
      </c>
      <c r="AH368" s="55">
        <f>(O368/N368)/($O$501/$N$501)</f>
        <v>1.1018366283502365</v>
      </c>
      <c r="AI368" s="54">
        <f>Y368+Z368+AA368</f>
        <v>0.73750000000000004</v>
      </c>
      <c r="AJ368" s="54">
        <f>AB368+AC368+AE368+AG368</f>
        <v>8.7499999999999994E-2</v>
      </c>
      <c r="AK368" s="54">
        <f>AD368</f>
        <v>1.2500000000000001E-2</v>
      </c>
      <c r="AL368" s="54">
        <f>AF368</f>
        <v>0.16250000000000001</v>
      </c>
      <c r="AM368" s="55">
        <f>($AP$6*R368+$AP$7*P368+$AP$8*Q368+$AP$9*S368+$AP$10*T368+$AP$11*U368+$AP$12*V368+$AP$13*W368+$AP$14*X368)/N368</f>
        <v>0.38025889967637538</v>
      </c>
      <c r="AN368" s="54">
        <f>AM368/AM$501</f>
        <v>0.77718439178040044</v>
      </c>
      <c r="AV368" s="44"/>
    </row>
    <row r="369" spans="1:48" s="56" customFormat="1" ht="15" customHeight="1" x14ac:dyDescent="0.2">
      <c r="A369" s="43" t="s">
        <v>473</v>
      </c>
      <c r="B369" s="43"/>
      <c r="C369" s="43" t="s">
        <v>326</v>
      </c>
      <c r="D369" s="43">
        <v>13</v>
      </c>
      <c r="E369" s="43">
        <v>9</v>
      </c>
      <c r="F369" s="43"/>
      <c r="G369" s="43"/>
      <c r="H369" s="43" t="s">
        <v>422</v>
      </c>
      <c r="I369" s="43">
        <v>23</v>
      </c>
      <c r="J369" s="43" t="s">
        <v>502</v>
      </c>
      <c r="K369" s="43">
        <v>9</v>
      </c>
      <c r="L369" s="58">
        <v>96</v>
      </c>
      <c r="M369" s="58">
        <v>109</v>
      </c>
      <c r="N369" s="23">
        <v>584</v>
      </c>
      <c r="O369" s="23">
        <f>SUM(P369:X369)</f>
        <v>127</v>
      </c>
      <c r="P369" s="58">
        <v>20</v>
      </c>
      <c r="Q369" s="58">
        <v>7</v>
      </c>
      <c r="R369" s="58">
        <v>57</v>
      </c>
      <c r="S369" s="58">
        <v>0</v>
      </c>
      <c r="T369" s="58">
        <v>36</v>
      </c>
      <c r="U369" s="58">
        <v>0</v>
      </c>
      <c r="V369" s="58">
        <v>0</v>
      </c>
      <c r="W369" s="58">
        <v>7</v>
      </c>
      <c r="X369" s="58">
        <v>0</v>
      </c>
      <c r="Y369" s="54">
        <f>P369/$O369</f>
        <v>0.15748031496062992</v>
      </c>
      <c r="Z369" s="54">
        <f>Q369/$O369</f>
        <v>5.5118110236220472E-2</v>
      </c>
      <c r="AA369" s="54">
        <f>R369/$O369</f>
        <v>0.44881889763779526</v>
      </c>
      <c r="AB369" s="54">
        <f>S369/$O369</f>
        <v>0</v>
      </c>
      <c r="AC369" s="54">
        <f>T369/$O369</f>
        <v>0.28346456692913385</v>
      </c>
      <c r="AD369" s="54">
        <f>U369/$O369</f>
        <v>0</v>
      </c>
      <c r="AE369" s="54">
        <f>V369/$O369</f>
        <v>0</v>
      </c>
      <c r="AF369" s="54">
        <f>W369/$O369</f>
        <v>5.5118110236220472E-2</v>
      </c>
      <c r="AG369" s="54">
        <f>X369/$O369</f>
        <v>0</v>
      </c>
      <c r="AH369" s="55">
        <f>(O369/N369)/($O$501/$N$501)</f>
        <v>0.92550031691670243</v>
      </c>
      <c r="AI369" s="54">
        <f>Y369+Z369+AA369</f>
        <v>0.6614173228346456</v>
      </c>
      <c r="AJ369" s="54">
        <f>AB369+AC369+AE369+AG369</f>
        <v>0.28346456692913385</v>
      </c>
      <c r="AK369" s="54">
        <f>AD369</f>
        <v>0</v>
      </c>
      <c r="AL369" s="54">
        <f>AF369</f>
        <v>5.5118110236220472E-2</v>
      </c>
      <c r="AM369" s="55">
        <f>($AP$6*R369+$AP$7*P369+$AP$8*Q369+$AP$9*S369+$AP$10*T369+$AP$11*U369+$AP$12*V369+$AP$13*W369+$AP$14*X369)/N369</f>
        <v>0.3904109589041096</v>
      </c>
      <c r="AN369" s="54">
        <f>AM369/AM$501</f>
        <v>0.79793347084979271</v>
      </c>
      <c r="AV369" s="44"/>
    </row>
    <row r="370" spans="1:48" s="56" customFormat="1" ht="15" customHeight="1" x14ac:dyDescent="0.2">
      <c r="A370" s="43" t="s">
        <v>88</v>
      </c>
      <c r="B370" s="43"/>
      <c r="C370" s="43" t="s">
        <v>119</v>
      </c>
      <c r="D370" s="43">
        <v>5</v>
      </c>
      <c r="E370" s="43">
        <v>16</v>
      </c>
      <c r="F370" s="43"/>
      <c r="G370" s="43"/>
      <c r="H370" s="43" t="s">
        <v>171</v>
      </c>
      <c r="I370" s="43">
        <v>1</v>
      </c>
      <c r="J370" s="43" t="s">
        <v>501</v>
      </c>
      <c r="K370" s="43">
        <v>6</v>
      </c>
      <c r="L370" s="58">
        <v>100</v>
      </c>
      <c r="M370" s="58">
        <v>100</v>
      </c>
      <c r="N370" s="23">
        <v>530</v>
      </c>
      <c r="O370" s="23">
        <f>SUM(P370:X370)</f>
        <v>114</v>
      </c>
      <c r="P370" s="58">
        <v>18</v>
      </c>
      <c r="Q370" s="58">
        <v>14</v>
      </c>
      <c r="R370" s="58">
        <v>50</v>
      </c>
      <c r="S370" s="58">
        <v>0</v>
      </c>
      <c r="T370" s="58">
        <v>24</v>
      </c>
      <c r="U370" s="58">
        <v>0</v>
      </c>
      <c r="V370" s="58">
        <v>4</v>
      </c>
      <c r="W370" s="58">
        <v>4</v>
      </c>
      <c r="X370" s="58">
        <v>0</v>
      </c>
      <c r="Y370" s="54">
        <f>P370/$O370</f>
        <v>0.15789473684210525</v>
      </c>
      <c r="Z370" s="54">
        <f>Q370/$O370</f>
        <v>0.12280701754385964</v>
      </c>
      <c r="AA370" s="54">
        <f>R370/$O370</f>
        <v>0.43859649122807015</v>
      </c>
      <c r="AB370" s="54">
        <f>S370/$O370</f>
        <v>0</v>
      </c>
      <c r="AC370" s="54">
        <f>T370/$O370</f>
        <v>0.21052631578947367</v>
      </c>
      <c r="AD370" s="54">
        <f>U370/$O370</f>
        <v>0</v>
      </c>
      <c r="AE370" s="54">
        <f>V370/$O370</f>
        <v>3.5087719298245612E-2</v>
      </c>
      <c r="AF370" s="54">
        <f>W370/$O370</f>
        <v>3.5087719298245612E-2</v>
      </c>
      <c r="AG370" s="54">
        <f>X370/$O370</f>
        <v>0</v>
      </c>
      <c r="AH370" s="55">
        <f>(O370/N370)/($O$501/$N$501)</f>
        <v>0.91540794977041118</v>
      </c>
      <c r="AI370" s="54">
        <f>Y370+Z370+AA370</f>
        <v>0.7192982456140351</v>
      </c>
      <c r="AJ370" s="54">
        <f>AB370+AC370+AE370+AG370</f>
        <v>0.24561403508771928</v>
      </c>
      <c r="AK370" s="54">
        <f>AD370</f>
        <v>0</v>
      </c>
      <c r="AL370" s="54">
        <f>AF370</f>
        <v>3.5087719298245612E-2</v>
      </c>
      <c r="AM370" s="55">
        <f>($AP$6*R370+$AP$7*P370+$AP$8*Q370+$AP$9*S370+$AP$10*T370+$AP$11*U370+$AP$12*V370+$AP$13*W370+$AP$14*X370)/N370</f>
        <v>0.38113207547169814</v>
      </c>
      <c r="AN370" s="54">
        <f>AM370/AM$501</f>
        <v>0.7789690143099004</v>
      </c>
      <c r="AV370" s="44"/>
    </row>
    <row r="371" spans="1:48" s="56" customFormat="1" ht="15" customHeight="1" x14ac:dyDescent="0.2">
      <c r="A371" s="43" t="s">
        <v>309</v>
      </c>
      <c r="B371" s="43"/>
      <c r="C371" s="43" t="s">
        <v>118</v>
      </c>
      <c r="D371" s="43">
        <v>31</v>
      </c>
      <c r="E371" s="43">
        <v>12</v>
      </c>
      <c r="F371" s="43"/>
      <c r="G371" s="43"/>
      <c r="H371" s="43" t="s">
        <v>331</v>
      </c>
      <c r="I371" s="43">
        <v>18</v>
      </c>
      <c r="J371" s="43" t="s">
        <v>503</v>
      </c>
      <c r="K371" s="43">
        <v>10</v>
      </c>
      <c r="L371" s="58">
        <v>35</v>
      </c>
      <c r="M371" s="58">
        <v>40</v>
      </c>
      <c r="N371" s="23">
        <v>217</v>
      </c>
      <c r="O371" s="23">
        <f>SUM(P371:X371)</f>
        <v>51</v>
      </c>
      <c r="P371" s="58">
        <v>12</v>
      </c>
      <c r="Q371" s="58">
        <v>2</v>
      </c>
      <c r="R371" s="58">
        <v>20</v>
      </c>
      <c r="S371" s="58">
        <v>0</v>
      </c>
      <c r="T371" s="58">
        <v>15</v>
      </c>
      <c r="U371" s="58">
        <v>1</v>
      </c>
      <c r="V371" s="58">
        <v>0</v>
      </c>
      <c r="W371" s="58">
        <v>0</v>
      </c>
      <c r="X371" s="58">
        <v>1</v>
      </c>
      <c r="Y371" s="54">
        <f>P371/$O371</f>
        <v>0.23529411764705882</v>
      </c>
      <c r="Z371" s="54">
        <f>Q371/$O371</f>
        <v>3.9215686274509803E-2</v>
      </c>
      <c r="AA371" s="54">
        <f>R371/$O371</f>
        <v>0.39215686274509803</v>
      </c>
      <c r="AB371" s="54">
        <f>S371/$O371</f>
        <v>0</v>
      </c>
      <c r="AC371" s="54">
        <f>T371/$O371</f>
        <v>0.29411764705882354</v>
      </c>
      <c r="AD371" s="54">
        <f>U371/$O371</f>
        <v>1.9607843137254902E-2</v>
      </c>
      <c r="AE371" s="54">
        <f>V371/$O371</f>
        <v>0</v>
      </c>
      <c r="AF371" s="54">
        <f>W371/$O371</f>
        <v>0</v>
      </c>
      <c r="AG371" s="54">
        <f>X371/$O371</f>
        <v>1.9607843137254902E-2</v>
      </c>
      <c r="AH371" s="55">
        <f>(O371/N371)/($O$501/$N$501)</f>
        <v>1.0002213955167845</v>
      </c>
      <c r="AI371" s="54">
        <f>Y371+Z371+AA371</f>
        <v>0.66666666666666674</v>
      </c>
      <c r="AJ371" s="54">
        <f>AB371+AC371+AE371+AG371</f>
        <v>0.31372549019607843</v>
      </c>
      <c r="AK371" s="54">
        <f>AD371</f>
        <v>1.9607843137254902E-2</v>
      </c>
      <c r="AL371" s="54">
        <f>AF371</f>
        <v>0</v>
      </c>
      <c r="AM371" s="55">
        <f>($AP$6*R371+$AP$7*P371+$AP$8*Q371+$AP$9*S371+$AP$10*T371+$AP$11*U371+$AP$12*V371+$AP$13*W371+$AP$14*X371)/N371</f>
        <v>0.49308755760368661</v>
      </c>
      <c r="AN371" s="54">
        <f>AM371/AM$501</f>
        <v>1.0077869416780225</v>
      </c>
      <c r="AV371" s="44"/>
    </row>
    <row r="372" spans="1:48" s="56" customFormat="1" ht="15" customHeight="1" x14ac:dyDescent="0.2">
      <c r="A372" s="43" t="s">
        <v>304</v>
      </c>
      <c r="B372" s="43"/>
      <c r="C372" s="43" t="s">
        <v>118</v>
      </c>
      <c r="D372" s="43">
        <v>31</v>
      </c>
      <c r="E372" s="43">
        <v>13</v>
      </c>
      <c r="F372" s="43"/>
      <c r="G372" s="43"/>
      <c r="H372" s="43" t="s">
        <v>331</v>
      </c>
      <c r="I372" s="43">
        <v>18</v>
      </c>
      <c r="J372" s="43" t="s">
        <v>503</v>
      </c>
      <c r="K372" s="43">
        <v>10</v>
      </c>
      <c r="L372" s="58">
        <v>92</v>
      </c>
      <c r="M372" s="58">
        <v>92</v>
      </c>
      <c r="N372" s="23">
        <v>487</v>
      </c>
      <c r="O372" s="23">
        <f>SUM(P372:X372)</f>
        <v>130</v>
      </c>
      <c r="P372" s="58">
        <v>25</v>
      </c>
      <c r="Q372" s="58">
        <v>3</v>
      </c>
      <c r="R372" s="58">
        <v>84</v>
      </c>
      <c r="S372" s="58">
        <v>0</v>
      </c>
      <c r="T372" s="58">
        <v>14</v>
      </c>
      <c r="U372" s="58">
        <v>1</v>
      </c>
      <c r="V372" s="58">
        <v>0</v>
      </c>
      <c r="W372" s="58">
        <v>3</v>
      </c>
      <c r="X372" s="58">
        <v>0</v>
      </c>
      <c r="Y372" s="54">
        <f>P372/$O372</f>
        <v>0.19230769230769232</v>
      </c>
      <c r="Z372" s="54">
        <f>Q372/$O372</f>
        <v>2.3076923076923078E-2</v>
      </c>
      <c r="AA372" s="54">
        <f>R372/$O372</f>
        <v>0.64615384615384619</v>
      </c>
      <c r="AB372" s="54">
        <f>S372/$O372</f>
        <v>0</v>
      </c>
      <c r="AC372" s="54">
        <f>T372/$O372</f>
        <v>0.1076923076923077</v>
      </c>
      <c r="AD372" s="54">
        <f>U372/$O372</f>
        <v>7.6923076923076927E-3</v>
      </c>
      <c r="AE372" s="54">
        <f>V372/$O372</f>
        <v>0</v>
      </c>
      <c r="AF372" s="54">
        <f>W372/$O372</f>
        <v>2.3076923076923078E-2</v>
      </c>
      <c r="AG372" s="54">
        <f>X372/$O372</f>
        <v>0</v>
      </c>
      <c r="AH372" s="55">
        <f>(O372/N372)/($O$501/$N$501)</f>
        <v>1.1360569137789787</v>
      </c>
      <c r="AI372" s="54">
        <f>Y372+Z372+AA372</f>
        <v>0.86153846153846159</v>
      </c>
      <c r="AJ372" s="54">
        <f>AB372+AC372+AE372+AG372</f>
        <v>0.1076923076923077</v>
      </c>
      <c r="AK372" s="54">
        <f>AD372</f>
        <v>7.6923076923076927E-3</v>
      </c>
      <c r="AL372" s="54">
        <f>AF372</f>
        <v>2.3076923076923078E-2</v>
      </c>
      <c r="AM372" s="55">
        <f>($AP$6*R372+$AP$7*P372+$AP$8*Q372+$AP$9*S372+$AP$10*T372+$AP$11*U372+$AP$12*V372+$AP$13*W372+$AP$14*X372)/N372</f>
        <v>0.43326488706365501</v>
      </c>
      <c r="AN372" s="54">
        <f>AM372/AM$501</f>
        <v>0.88551959735576624</v>
      </c>
      <c r="AV372" s="44"/>
    </row>
    <row r="373" spans="1:48" s="56" customFormat="1" ht="15" customHeight="1" x14ac:dyDescent="0.2">
      <c r="A373" s="43" t="s">
        <v>520</v>
      </c>
      <c r="B373" s="43">
        <v>4</v>
      </c>
      <c r="C373" s="43" t="s">
        <v>322</v>
      </c>
      <c r="D373" s="43">
        <v>1</v>
      </c>
      <c r="E373" s="43">
        <v>10</v>
      </c>
      <c r="F373" s="43"/>
      <c r="G373" s="43"/>
      <c r="H373" s="43" t="s">
        <v>335</v>
      </c>
      <c r="I373" s="43">
        <v>10</v>
      </c>
      <c r="J373" s="43" t="s">
        <v>501</v>
      </c>
      <c r="K373" s="43">
        <v>6</v>
      </c>
      <c r="L373" s="58">
        <v>1</v>
      </c>
      <c r="M373" s="58">
        <v>1</v>
      </c>
      <c r="N373" s="23">
        <v>10</v>
      </c>
      <c r="O373" s="22">
        <f>SUM(P373:X373)</f>
        <v>2</v>
      </c>
      <c r="P373" s="58">
        <v>1</v>
      </c>
      <c r="Q373" s="58">
        <v>0</v>
      </c>
      <c r="R373" s="58">
        <v>1</v>
      </c>
      <c r="S373" s="58">
        <v>0</v>
      </c>
      <c r="T373" s="58">
        <v>0</v>
      </c>
      <c r="U373" s="58">
        <v>0</v>
      </c>
      <c r="V373" s="58">
        <v>0</v>
      </c>
      <c r="W373" s="58">
        <v>0</v>
      </c>
      <c r="X373" s="58">
        <v>0</v>
      </c>
      <c r="Y373" s="54">
        <f>P373/$O373</f>
        <v>0.5</v>
      </c>
      <c r="Z373" s="54">
        <f>Q373/$O373</f>
        <v>0</v>
      </c>
      <c r="AA373" s="54">
        <f>R373/$O373</f>
        <v>0.5</v>
      </c>
      <c r="AB373" s="54">
        <f>S373/$O373</f>
        <v>0</v>
      </c>
      <c r="AC373" s="54">
        <f>T373/$O373</f>
        <v>0</v>
      </c>
      <c r="AD373" s="54">
        <f>U373/$O373</f>
        <v>0</v>
      </c>
      <c r="AE373" s="54">
        <f>V373/$O373</f>
        <v>0</v>
      </c>
      <c r="AF373" s="54">
        <f>W373/$O373</f>
        <v>0</v>
      </c>
      <c r="AG373" s="54">
        <f>X373/$O373</f>
        <v>0</v>
      </c>
      <c r="AH373" s="55">
        <f>(O373/N373)/($O$501/$N$501)</f>
        <v>0.85116879540055779</v>
      </c>
      <c r="AI373" s="54">
        <f>Y373+Z373+AA373</f>
        <v>1</v>
      </c>
      <c r="AJ373" s="54">
        <f>AB373+AC373+AE373+AG373</f>
        <v>0</v>
      </c>
      <c r="AK373" s="54">
        <f>AD373</f>
        <v>0</v>
      </c>
      <c r="AL373" s="54">
        <f>AF373</f>
        <v>0</v>
      </c>
      <c r="AM373" s="55">
        <f>($AP$6*R373+$AP$7*P373+$AP$8*Q373+$AP$9*S373+$AP$10*T373+$AP$11*U373+$AP$12*V373+$AP$13*W373+$AP$14*X373)/N373</f>
        <v>0.4</v>
      </c>
      <c r="AN373" s="54">
        <f>AM373/AM$501</f>
        <v>0.81753183680048946</v>
      </c>
      <c r="AV373" s="44"/>
    </row>
    <row r="374" spans="1:48" s="56" customFormat="1" ht="15" customHeight="1" x14ac:dyDescent="0.2">
      <c r="A374" s="43" t="s">
        <v>179</v>
      </c>
      <c r="B374" s="43"/>
      <c r="C374" s="43" t="s">
        <v>119</v>
      </c>
      <c r="D374" s="43">
        <v>5</v>
      </c>
      <c r="E374" s="43">
        <v>17</v>
      </c>
      <c r="F374" s="43"/>
      <c r="G374" s="43"/>
      <c r="H374" s="43" t="s">
        <v>171</v>
      </c>
      <c r="I374" s="43">
        <v>1</v>
      </c>
      <c r="J374" s="43" t="s">
        <v>501</v>
      </c>
      <c r="K374" s="43">
        <v>6</v>
      </c>
      <c r="L374" s="58">
        <v>70</v>
      </c>
      <c r="M374" s="58">
        <v>79</v>
      </c>
      <c r="N374" s="23">
        <v>448</v>
      </c>
      <c r="O374" s="23">
        <f>SUM(P374:X374)</f>
        <v>99</v>
      </c>
      <c r="P374" s="58">
        <v>15</v>
      </c>
      <c r="Q374" s="58">
        <v>11</v>
      </c>
      <c r="R374" s="58">
        <v>33</v>
      </c>
      <c r="S374" s="58">
        <v>0</v>
      </c>
      <c r="T374" s="58">
        <v>14</v>
      </c>
      <c r="U374" s="58">
        <v>9</v>
      </c>
      <c r="V374" s="58">
        <v>2</v>
      </c>
      <c r="W374" s="58">
        <v>6</v>
      </c>
      <c r="X374" s="58">
        <v>9</v>
      </c>
      <c r="Y374" s="54">
        <f>P374/$O374</f>
        <v>0.15151515151515152</v>
      </c>
      <c r="Z374" s="54">
        <f>Q374/$O374</f>
        <v>0.1111111111111111</v>
      </c>
      <c r="AA374" s="54">
        <f>R374/$O374</f>
        <v>0.33333333333333331</v>
      </c>
      <c r="AB374" s="54">
        <f>S374/$O374</f>
        <v>0</v>
      </c>
      <c r="AC374" s="54">
        <f>T374/$O374</f>
        <v>0.14141414141414141</v>
      </c>
      <c r="AD374" s="54">
        <f>U374/$O374</f>
        <v>9.0909090909090912E-2</v>
      </c>
      <c r="AE374" s="54">
        <f>V374/$O374</f>
        <v>2.0202020202020204E-2</v>
      </c>
      <c r="AF374" s="54">
        <f>W374/$O374</f>
        <v>6.0606060606060608E-2</v>
      </c>
      <c r="AG374" s="54">
        <f>X374/$O374</f>
        <v>9.0909090909090912E-2</v>
      </c>
      <c r="AH374" s="55">
        <f>(O374/N374)/($O$501/$N$501)</f>
        <v>0.9404655217037412</v>
      </c>
      <c r="AI374" s="54">
        <f>Y374+Z374+AA374</f>
        <v>0.59595959595959602</v>
      </c>
      <c r="AJ374" s="54">
        <f>AB374+AC374+AE374+AG374</f>
        <v>0.25252525252525249</v>
      </c>
      <c r="AK374" s="54">
        <f>AD374</f>
        <v>9.0909090909090912E-2</v>
      </c>
      <c r="AL374" s="54">
        <f>AF374</f>
        <v>6.0606060606060608E-2</v>
      </c>
      <c r="AM374" s="55">
        <f>($AP$6*R374+$AP$7*P374+$AP$8*Q374+$AP$9*S374+$AP$10*T374+$AP$11*U374+$AP$12*V374+$AP$13*W374+$AP$14*X374)/N374</f>
        <v>0.5122767857142857</v>
      </c>
      <c r="AN374" s="54">
        <f>AM374/AM$501</f>
        <v>1.0470064539381267</v>
      </c>
      <c r="AV374" s="44"/>
    </row>
    <row r="375" spans="1:48" s="56" customFormat="1" ht="15" customHeight="1" x14ac:dyDescent="0.2">
      <c r="A375" s="43" t="s">
        <v>508</v>
      </c>
      <c r="B375" s="43"/>
      <c r="C375" s="43" t="s">
        <v>116</v>
      </c>
      <c r="D375" s="43">
        <v>3</v>
      </c>
      <c r="E375" s="43">
        <v>31</v>
      </c>
      <c r="F375" s="43"/>
      <c r="G375" s="43" t="s">
        <v>586</v>
      </c>
      <c r="H375" s="43" t="s">
        <v>3</v>
      </c>
      <c r="I375" s="43">
        <v>14</v>
      </c>
      <c r="J375" s="43" t="s">
        <v>505</v>
      </c>
      <c r="K375" s="43">
        <v>8</v>
      </c>
      <c r="L375" s="58">
        <v>212</v>
      </c>
      <c r="M375" s="58">
        <v>214</v>
      </c>
      <c r="N375" s="23">
        <v>1217</v>
      </c>
      <c r="O375" s="23">
        <f>SUM(P375:X375)</f>
        <v>318</v>
      </c>
      <c r="P375" s="58">
        <v>50</v>
      </c>
      <c r="Q375" s="58">
        <v>3</v>
      </c>
      <c r="R375" s="58">
        <v>173</v>
      </c>
      <c r="S375" s="58">
        <v>16</v>
      </c>
      <c r="T375" s="58">
        <v>49</v>
      </c>
      <c r="U375" s="58">
        <v>3</v>
      </c>
      <c r="V375" s="58">
        <v>5</v>
      </c>
      <c r="W375" s="58">
        <v>19</v>
      </c>
      <c r="X375" s="58">
        <v>0</v>
      </c>
      <c r="Y375" s="54">
        <f>P375/$O375</f>
        <v>0.15723270440251572</v>
      </c>
      <c r="Z375" s="54">
        <f>Q375/$O375</f>
        <v>9.433962264150943E-3</v>
      </c>
      <c r="AA375" s="54">
        <f>R375/$O375</f>
        <v>0.54402515723270439</v>
      </c>
      <c r="AB375" s="54">
        <f>S375/$O375</f>
        <v>5.0314465408805034E-2</v>
      </c>
      <c r="AC375" s="54">
        <f>T375/$O375</f>
        <v>0.1540880503144654</v>
      </c>
      <c r="AD375" s="54">
        <f>U375/$O375</f>
        <v>9.433962264150943E-3</v>
      </c>
      <c r="AE375" s="54">
        <f>V375/$O375</f>
        <v>1.5723270440251572E-2</v>
      </c>
      <c r="AF375" s="54">
        <f>W375/$O375</f>
        <v>5.9748427672955975E-2</v>
      </c>
      <c r="AG375" s="54">
        <f>X375/$O375</f>
        <v>0</v>
      </c>
      <c r="AH375" s="55">
        <f>(O375/N375)/($O$501/$N$501)</f>
        <v>1.112044687499496</v>
      </c>
      <c r="AI375" s="54">
        <f>Y375+Z375+AA375</f>
        <v>0.71069182389937102</v>
      </c>
      <c r="AJ375" s="54">
        <f>AB375+AC375+AE375+AG375</f>
        <v>0.22012578616352202</v>
      </c>
      <c r="AK375" s="54">
        <f>AD375</f>
        <v>9.433962264150943E-3</v>
      </c>
      <c r="AL375" s="54">
        <f>AF375</f>
        <v>5.9748427672955975E-2</v>
      </c>
      <c r="AM375" s="55">
        <f>($AP$6*R375+$AP$7*P375+$AP$8*Q375+$AP$9*S375+$AP$10*T375+$AP$11*U375+$AP$12*V375+$AP$13*W375+$AP$14*X375)/N375</f>
        <v>0.4322103533278554</v>
      </c>
      <c r="AN375" s="54">
        <f>AM375/AM$501</f>
        <v>0.88336431010077532</v>
      </c>
      <c r="AV375" s="44"/>
    </row>
    <row r="376" spans="1:48" s="56" customFormat="1" ht="15" customHeight="1" x14ac:dyDescent="0.2">
      <c r="A376" s="43" t="s">
        <v>381</v>
      </c>
      <c r="B376" s="43"/>
      <c r="C376" s="43" t="s">
        <v>327</v>
      </c>
      <c r="D376" s="43">
        <v>14</v>
      </c>
      <c r="E376" s="43">
        <v>2</v>
      </c>
      <c r="F376" s="43"/>
      <c r="G376" s="43"/>
      <c r="H376" s="43" t="s">
        <v>332</v>
      </c>
      <c r="I376" s="43">
        <v>22</v>
      </c>
      <c r="J376" s="43" t="s">
        <v>504</v>
      </c>
      <c r="K376" s="43">
        <v>7</v>
      </c>
      <c r="L376" s="58">
        <v>143</v>
      </c>
      <c r="M376" s="58">
        <v>145</v>
      </c>
      <c r="N376" s="23">
        <v>787</v>
      </c>
      <c r="O376" s="23">
        <f>SUM(P376:X376)</f>
        <v>206</v>
      </c>
      <c r="P376" s="58">
        <v>13</v>
      </c>
      <c r="Q376" s="58">
        <v>15</v>
      </c>
      <c r="R376" s="58">
        <v>78</v>
      </c>
      <c r="S376" s="58">
        <v>0</v>
      </c>
      <c r="T376" s="58">
        <v>60</v>
      </c>
      <c r="U376" s="58">
        <v>7</v>
      </c>
      <c r="V376" s="58">
        <v>12</v>
      </c>
      <c r="W376" s="58">
        <v>20</v>
      </c>
      <c r="X376" s="58">
        <v>1</v>
      </c>
      <c r="Y376" s="54">
        <f>P376/$O376</f>
        <v>6.3106796116504854E-2</v>
      </c>
      <c r="Z376" s="54">
        <f>Q376/$O376</f>
        <v>7.281553398058252E-2</v>
      </c>
      <c r="AA376" s="54">
        <f>R376/$O376</f>
        <v>0.37864077669902912</v>
      </c>
      <c r="AB376" s="54">
        <f>S376/$O376</f>
        <v>0</v>
      </c>
      <c r="AC376" s="54">
        <f>T376/$O376</f>
        <v>0.29126213592233008</v>
      </c>
      <c r="AD376" s="54">
        <f>U376/$O376</f>
        <v>3.3980582524271843E-2</v>
      </c>
      <c r="AE376" s="54">
        <f>V376/$O376</f>
        <v>5.8252427184466021E-2</v>
      </c>
      <c r="AF376" s="54">
        <f>W376/$O376</f>
        <v>9.7087378640776698E-2</v>
      </c>
      <c r="AG376" s="54">
        <f>X376/$O376</f>
        <v>4.8543689320388345E-3</v>
      </c>
      <c r="AH376" s="55">
        <f>(O376/N376)/($O$501/$N$501)</f>
        <v>1.1139820320998406</v>
      </c>
      <c r="AI376" s="54">
        <f>Y376+Z376+AA376</f>
        <v>0.5145631067961165</v>
      </c>
      <c r="AJ376" s="54">
        <f>AB376+AC376+AE376+AG376</f>
        <v>0.35436893203883491</v>
      </c>
      <c r="AK376" s="54">
        <f>AD376</f>
        <v>3.3980582524271843E-2</v>
      </c>
      <c r="AL376" s="54">
        <f>AF376</f>
        <v>9.7087378640776698E-2</v>
      </c>
      <c r="AM376" s="55">
        <f>($AP$6*R376+$AP$7*P376+$AP$8*Q376+$AP$9*S376+$AP$10*T376+$AP$11*U376+$AP$12*V376+$AP$13*W376+$AP$14*X376)/N376</f>
        <v>0.49872935196950446</v>
      </c>
      <c r="AN376" s="54">
        <f>AM376/AM$501</f>
        <v>1.0193178079548668</v>
      </c>
      <c r="AV376" s="44"/>
    </row>
    <row r="377" spans="1:48" s="56" customFormat="1" ht="15" customHeight="1" x14ac:dyDescent="0.2">
      <c r="A377" s="43" t="s">
        <v>250</v>
      </c>
      <c r="B377" s="43"/>
      <c r="C377" s="43" t="s">
        <v>114</v>
      </c>
      <c r="D377" s="43">
        <v>23</v>
      </c>
      <c r="E377" s="43">
        <v>11</v>
      </c>
      <c r="F377" s="43"/>
      <c r="G377" s="43"/>
      <c r="H377" s="43" t="s">
        <v>423</v>
      </c>
      <c r="I377" s="43">
        <v>19</v>
      </c>
      <c r="J377" s="43" t="s">
        <v>505</v>
      </c>
      <c r="K377" s="43">
        <v>8</v>
      </c>
      <c r="L377" s="58">
        <v>59</v>
      </c>
      <c r="M377" s="58">
        <v>72</v>
      </c>
      <c r="N377" s="23">
        <v>366</v>
      </c>
      <c r="O377" s="23">
        <f>SUM(P377:X377)</f>
        <v>91</v>
      </c>
      <c r="P377" s="58">
        <v>2</v>
      </c>
      <c r="Q377" s="58">
        <v>13</v>
      </c>
      <c r="R377" s="58">
        <v>30</v>
      </c>
      <c r="S377" s="58">
        <v>5</v>
      </c>
      <c r="T377" s="58">
        <v>12</v>
      </c>
      <c r="U377" s="58">
        <v>0</v>
      </c>
      <c r="V377" s="58">
        <v>28</v>
      </c>
      <c r="W377" s="58">
        <v>1</v>
      </c>
      <c r="X377" s="58">
        <v>0</v>
      </c>
      <c r="Y377" s="54">
        <f>P377/$O377</f>
        <v>2.197802197802198E-2</v>
      </c>
      <c r="Z377" s="54">
        <f>Q377/$O377</f>
        <v>0.14285714285714285</v>
      </c>
      <c r="AA377" s="54">
        <f>R377/$O377</f>
        <v>0.32967032967032966</v>
      </c>
      <c r="AB377" s="54">
        <f>S377/$O377</f>
        <v>5.4945054945054944E-2</v>
      </c>
      <c r="AC377" s="54">
        <f>T377/$O377</f>
        <v>0.13186813186813187</v>
      </c>
      <c r="AD377" s="54">
        <f>U377/$O377</f>
        <v>0</v>
      </c>
      <c r="AE377" s="54">
        <f>V377/$O377</f>
        <v>0.30769230769230771</v>
      </c>
      <c r="AF377" s="54">
        <f>W377/$O377</f>
        <v>1.098901098901099E-2</v>
      </c>
      <c r="AG377" s="54">
        <f>X377/$O377</f>
        <v>0</v>
      </c>
      <c r="AH377" s="55">
        <f>(O377/N377)/($O$501/$N$501)</f>
        <v>1.0581469997465951</v>
      </c>
      <c r="AI377" s="54">
        <f>Y377+Z377+AA377</f>
        <v>0.49450549450549453</v>
      </c>
      <c r="AJ377" s="54">
        <f>AB377+AC377+AE377+AG377</f>
        <v>0.49450549450549453</v>
      </c>
      <c r="AK377" s="54">
        <f>AD377</f>
        <v>0</v>
      </c>
      <c r="AL377" s="54">
        <f>AF377</f>
        <v>1.098901098901099E-2</v>
      </c>
      <c r="AM377" s="55">
        <f>($AP$6*R377+$AP$7*P377+$AP$8*Q377+$AP$9*S377+$AP$10*T377+$AP$11*U377+$AP$12*V377+$AP$13*W377+$AP$14*X377)/N377</f>
        <v>0.38934426229508196</v>
      </c>
      <c r="AN377" s="54">
        <f>AM377/AM$501</f>
        <v>0.79575332475457472</v>
      </c>
      <c r="AV377" s="44"/>
    </row>
    <row r="378" spans="1:48" s="56" customFormat="1" ht="15" customHeight="1" x14ac:dyDescent="0.2">
      <c r="A378" s="43" t="s">
        <v>170</v>
      </c>
      <c r="B378" s="43"/>
      <c r="C378" s="43" t="s">
        <v>16</v>
      </c>
      <c r="D378" s="43">
        <v>10</v>
      </c>
      <c r="E378" s="43">
        <v>13</v>
      </c>
      <c r="F378" s="43"/>
      <c r="G378" s="43" t="s">
        <v>585</v>
      </c>
      <c r="H378" s="43" t="s">
        <v>200</v>
      </c>
      <c r="I378" s="43">
        <v>3</v>
      </c>
      <c r="J378" s="43" t="s">
        <v>504</v>
      </c>
      <c r="K378" s="43">
        <v>7</v>
      </c>
      <c r="L378" s="58">
        <v>404</v>
      </c>
      <c r="M378" s="58">
        <v>464</v>
      </c>
      <c r="N378" s="23">
        <v>2011</v>
      </c>
      <c r="O378" s="23">
        <f>SUM(P378:X378)</f>
        <v>478</v>
      </c>
      <c r="P378" s="58">
        <v>50</v>
      </c>
      <c r="Q378" s="58">
        <v>9</v>
      </c>
      <c r="R378" s="58">
        <v>269</v>
      </c>
      <c r="S378" s="58">
        <v>0</v>
      </c>
      <c r="T378" s="58">
        <v>105</v>
      </c>
      <c r="U378" s="58">
        <v>5</v>
      </c>
      <c r="V378" s="58">
        <v>18</v>
      </c>
      <c r="W378" s="58">
        <v>14</v>
      </c>
      <c r="X378" s="58">
        <v>8</v>
      </c>
      <c r="Y378" s="54">
        <f>P378/$O378</f>
        <v>0.10460251046025104</v>
      </c>
      <c r="Z378" s="54">
        <f>Q378/$O378</f>
        <v>1.8828451882845189E-2</v>
      </c>
      <c r="AA378" s="54">
        <f>R378/$O378</f>
        <v>0.56276150627615062</v>
      </c>
      <c r="AB378" s="54">
        <f>S378/$O378</f>
        <v>0</v>
      </c>
      <c r="AC378" s="54">
        <f>T378/$O378</f>
        <v>0.21966527196652719</v>
      </c>
      <c r="AD378" s="54">
        <f>U378/$O378</f>
        <v>1.0460251046025104E-2</v>
      </c>
      <c r="AE378" s="54">
        <f>V378/$O378</f>
        <v>3.7656903765690378E-2</v>
      </c>
      <c r="AF378" s="54">
        <f>W378/$O378</f>
        <v>2.9288702928870293E-2</v>
      </c>
      <c r="AG378" s="54">
        <f>X378/$O378</f>
        <v>1.6736401673640166E-2</v>
      </c>
      <c r="AH378" s="55">
        <f>(O378/N378)/($O$501/$N$501)</f>
        <v>1.0115830039817668</v>
      </c>
      <c r="AI378" s="54">
        <f>Y378+Z378+AA378</f>
        <v>0.68619246861924688</v>
      </c>
      <c r="AJ378" s="54">
        <f>AB378+AC378+AE378+AG378</f>
        <v>0.27405857740585771</v>
      </c>
      <c r="AK378" s="54">
        <f>AD378</f>
        <v>1.0460251046025104E-2</v>
      </c>
      <c r="AL378" s="54">
        <f>AF378</f>
        <v>2.9288702928870293E-2</v>
      </c>
      <c r="AM378" s="55">
        <f>($AP$6*R378+$AP$7*P378+$AP$8*Q378+$AP$9*S378+$AP$10*T378+$AP$11*U378+$AP$12*V378+$AP$13*W378+$AP$14*X378)/N378</f>
        <v>0.39408254599701642</v>
      </c>
      <c r="AN378" s="54">
        <f>AM378/AM$501</f>
        <v>0.80543756919988552</v>
      </c>
      <c r="AV378" s="44"/>
    </row>
    <row r="379" spans="1:48" s="56" customFormat="1" ht="15" customHeight="1" x14ac:dyDescent="0.2">
      <c r="A379" s="43" t="s">
        <v>410</v>
      </c>
      <c r="B379" s="43"/>
      <c r="C379" s="43" t="s">
        <v>331</v>
      </c>
      <c r="D379" s="43">
        <v>20</v>
      </c>
      <c r="E379" s="43">
        <v>11</v>
      </c>
      <c r="F379" s="43"/>
      <c r="G379" s="43"/>
      <c r="H379" s="43" t="s">
        <v>331</v>
      </c>
      <c r="I379" s="43">
        <v>18</v>
      </c>
      <c r="J379" s="43" t="s">
        <v>503</v>
      </c>
      <c r="K379" s="43">
        <v>10</v>
      </c>
      <c r="L379" s="58">
        <v>11</v>
      </c>
      <c r="M379" s="58">
        <v>11</v>
      </c>
      <c r="N379" s="23">
        <v>58</v>
      </c>
      <c r="O379" s="23">
        <f>SUM(P379:X379)</f>
        <v>15</v>
      </c>
      <c r="P379" s="58">
        <v>5</v>
      </c>
      <c r="Q379" s="58">
        <v>0</v>
      </c>
      <c r="R379" s="58">
        <v>10</v>
      </c>
      <c r="S379" s="58">
        <v>0</v>
      </c>
      <c r="T379" s="58">
        <v>0</v>
      </c>
      <c r="U379" s="58">
        <v>0</v>
      </c>
      <c r="V379" s="58">
        <v>0</v>
      </c>
      <c r="W379" s="58">
        <v>0</v>
      </c>
      <c r="X379" s="58">
        <v>0</v>
      </c>
      <c r="Y379" s="54">
        <f>P379/$O379</f>
        <v>0.33333333333333331</v>
      </c>
      <c r="Z379" s="54">
        <f>Q379/$O379</f>
        <v>0</v>
      </c>
      <c r="AA379" s="54">
        <f>R379/$O379</f>
        <v>0.66666666666666663</v>
      </c>
      <c r="AB379" s="54">
        <f>S379/$O379</f>
        <v>0</v>
      </c>
      <c r="AC379" s="54">
        <f>T379/$O379</f>
        <v>0</v>
      </c>
      <c r="AD379" s="54">
        <f>U379/$O379</f>
        <v>0</v>
      </c>
      <c r="AE379" s="54">
        <f>V379/$O379</f>
        <v>0</v>
      </c>
      <c r="AF379" s="54">
        <f>W379/$O379</f>
        <v>0</v>
      </c>
      <c r="AG379" s="54">
        <f>X379/$O379</f>
        <v>0</v>
      </c>
      <c r="AH379" s="55">
        <f>(O379/N379)/($O$501/$N$501)</f>
        <v>1.1006493043972729</v>
      </c>
      <c r="AI379" s="54">
        <f>Y379+Z379+AA379</f>
        <v>1</v>
      </c>
      <c r="AJ379" s="54">
        <f>AB379+AC379+AE379+AG379</f>
        <v>0</v>
      </c>
      <c r="AK379" s="54">
        <f>AD379</f>
        <v>0</v>
      </c>
      <c r="AL379" s="54">
        <f>AF379</f>
        <v>0</v>
      </c>
      <c r="AM379" s="55">
        <f>($AP$6*R379+$AP$7*P379+$AP$8*Q379+$AP$9*S379+$AP$10*T379+$AP$11*U379+$AP$12*V379+$AP$13*W379+$AP$14*X379)/N379</f>
        <v>0.43103448275862066</v>
      </c>
      <c r="AN379" s="54">
        <f>AM379/AM$501</f>
        <v>0.88096103103501011</v>
      </c>
      <c r="AV379" s="44"/>
    </row>
    <row r="380" spans="1:48" s="56" customFormat="1" ht="15" customHeight="1" x14ac:dyDescent="0.2">
      <c r="A380" s="43" t="s">
        <v>535</v>
      </c>
      <c r="B380" s="43">
        <v>2</v>
      </c>
      <c r="C380" s="43" t="s">
        <v>106</v>
      </c>
      <c r="D380" s="43">
        <v>9</v>
      </c>
      <c r="E380" s="43">
        <v>9</v>
      </c>
      <c r="F380" s="43"/>
      <c r="G380" s="43" t="s">
        <v>586</v>
      </c>
      <c r="H380" s="43" t="s">
        <v>335</v>
      </c>
      <c r="I380" s="43">
        <v>10</v>
      </c>
      <c r="J380" s="43" t="s">
        <v>501</v>
      </c>
      <c r="K380" s="43">
        <v>6</v>
      </c>
      <c r="L380" s="58">
        <v>237</v>
      </c>
      <c r="M380" s="58">
        <v>258</v>
      </c>
      <c r="N380" s="23">
        <v>1203</v>
      </c>
      <c r="O380" s="23">
        <f>SUM(P380:X380)</f>
        <v>248</v>
      </c>
      <c r="P380" s="58">
        <v>12</v>
      </c>
      <c r="Q380" s="58">
        <v>2</v>
      </c>
      <c r="R380" s="58">
        <v>59</v>
      </c>
      <c r="S380" s="58">
        <v>0</v>
      </c>
      <c r="T380" s="58">
        <v>37</v>
      </c>
      <c r="U380" s="58">
        <v>5</v>
      </c>
      <c r="V380" s="58">
        <v>115</v>
      </c>
      <c r="W380" s="58">
        <v>18</v>
      </c>
      <c r="X380" s="58">
        <v>0</v>
      </c>
      <c r="Y380" s="54">
        <f>P380/$O380</f>
        <v>4.8387096774193547E-2</v>
      </c>
      <c r="Z380" s="54">
        <f>Q380/$O380</f>
        <v>8.0645161290322578E-3</v>
      </c>
      <c r="AA380" s="54">
        <f>R380/$O380</f>
        <v>0.23790322580645162</v>
      </c>
      <c r="AB380" s="54">
        <f>S380/$O380</f>
        <v>0</v>
      </c>
      <c r="AC380" s="54">
        <f>T380/$O380</f>
        <v>0.14919354838709678</v>
      </c>
      <c r="AD380" s="54">
        <f>U380/$O380</f>
        <v>2.0161290322580645E-2</v>
      </c>
      <c r="AE380" s="54">
        <f>V380/$O380</f>
        <v>0.46370967741935482</v>
      </c>
      <c r="AF380" s="54">
        <f>W380/$O380</f>
        <v>7.2580645161290328E-2</v>
      </c>
      <c r="AG380" s="54">
        <f>X380/$O380</f>
        <v>0</v>
      </c>
      <c r="AH380" s="55">
        <f>(O380/N380)/($O$501/$N$501)</f>
        <v>0.87734771928237043</v>
      </c>
      <c r="AI380" s="54">
        <f>Y380+Z380+AA380</f>
        <v>0.29435483870967744</v>
      </c>
      <c r="AJ380" s="54">
        <f>AB380+AC380+AE380+AG380</f>
        <v>0.61290322580645162</v>
      </c>
      <c r="AK380" s="54">
        <f>AD380</f>
        <v>2.0161290322580645E-2</v>
      </c>
      <c r="AL380" s="54">
        <f>AF380</f>
        <v>7.2580645161290328E-2</v>
      </c>
      <c r="AM380" s="55">
        <f>($AP$6*R380+$AP$7*P380+$AP$8*Q380+$AP$9*S380+$AP$10*T380+$AP$11*U380+$AP$12*V380+$AP$13*W380+$AP$14*X380)/N380</f>
        <v>0.35078969243557773</v>
      </c>
      <c r="AN380" s="54">
        <f>AM380/AM$501</f>
        <v>0.71695435396884155</v>
      </c>
      <c r="AV380" s="44"/>
    </row>
    <row r="381" spans="1:48" s="56" customFormat="1" ht="15" customHeight="1" x14ac:dyDescent="0.2">
      <c r="A381" s="43" t="s">
        <v>435</v>
      </c>
      <c r="B381" s="43"/>
      <c r="C381" s="43" t="s">
        <v>115</v>
      </c>
      <c r="D381" s="43">
        <v>32</v>
      </c>
      <c r="E381" s="43">
        <v>17</v>
      </c>
      <c r="F381" s="43"/>
      <c r="G381" s="43" t="s">
        <v>586</v>
      </c>
      <c r="H381" s="43" t="s">
        <v>105</v>
      </c>
      <c r="I381" s="43">
        <v>12</v>
      </c>
      <c r="J381" s="43" t="s">
        <v>110</v>
      </c>
      <c r="K381" s="43">
        <v>5</v>
      </c>
      <c r="L381" s="58">
        <v>285</v>
      </c>
      <c r="M381" s="58">
        <v>305</v>
      </c>
      <c r="N381" s="23">
        <v>1178</v>
      </c>
      <c r="O381" s="23">
        <f>SUM(P381:X381)</f>
        <v>222</v>
      </c>
      <c r="P381" s="58">
        <v>6</v>
      </c>
      <c r="Q381" s="58">
        <v>2</v>
      </c>
      <c r="R381" s="58">
        <v>15</v>
      </c>
      <c r="S381" s="58">
        <v>0</v>
      </c>
      <c r="T381" s="58">
        <v>114</v>
      </c>
      <c r="U381" s="58">
        <v>28</v>
      </c>
      <c r="V381" s="58">
        <v>34</v>
      </c>
      <c r="W381" s="58">
        <v>20</v>
      </c>
      <c r="X381" s="58">
        <v>3</v>
      </c>
      <c r="Y381" s="54">
        <f>P381/$O381</f>
        <v>2.7027027027027029E-2</v>
      </c>
      <c r="Z381" s="54">
        <f>Q381/$O381</f>
        <v>9.0090090090090089E-3</v>
      </c>
      <c r="AA381" s="54">
        <f>R381/$O381</f>
        <v>6.7567567567567571E-2</v>
      </c>
      <c r="AB381" s="54">
        <f>S381/$O381</f>
        <v>0</v>
      </c>
      <c r="AC381" s="54">
        <f>T381/$O381</f>
        <v>0.51351351351351349</v>
      </c>
      <c r="AD381" s="54">
        <f>U381/$O381</f>
        <v>0.12612612612612611</v>
      </c>
      <c r="AE381" s="54">
        <f>V381/$O381</f>
        <v>0.15315315315315314</v>
      </c>
      <c r="AF381" s="54">
        <f>W381/$O381</f>
        <v>9.0090090090090086E-2</v>
      </c>
      <c r="AG381" s="54">
        <f>X381/$O381</f>
        <v>1.3513513513513514E-2</v>
      </c>
      <c r="AH381" s="55">
        <f>(O381/N381)/($O$501/$N$501)</f>
        <v>0.80203511281376838</v>
      </c>
      <c r="AI381" s="54">
        <f>Y381+Z381+AA381</f>
        <v>0.1036036036036036</v>
      </c>
      <c r="AJ381" s="54">
        <f>AB381+AC381+AE381+AG381</f>
        <v>0.68018018018018012</v>
      </c>
      <c r="AK381" s="54">
        <f>AD381</f>
        <v>0.12612612612612611</v>
      </c>
      <c r="AL381" s="54">
        <f>AF381</f>
        <v>9.0090090090090086E-2</v>
      </c>
      <c r="AM381" s="55">
        <f>($AP$6*R381+$AP$7*P381+$AP$8*Q381+$AP$9*S381+$AP$10*T381+$AP$11*U381+$AP$12*V381+$AP$13*W381+$AP$14*X381)/N381</f>
        <v>0.52758913412563668</v>
      </c>
      <c r="AN381" s="54">
        <f>AM381/AM$501</f>
        <v>1.0783022847442789</v>
      </c>
      <c r="AV381" s="44"/>
    </row>
    <row r="382" spans="1:48" s="56" customFormat="1" ht="15" customHeight="1" x14ac:dyDescent="0.2">
      <c r="A382" s="43" t="s">
        <v>388</v>
      </c>
      <c r="B382" s="43"/>
      <c r="C382" s="43" t="s">
        <v>329</v>
      </c>
      <c r="D382" s="43">
        <v>22</v>
      </c>
      <c r="E382" s="43">
        <v>6</v>
      </c>
      <c r="F382" s="43"/>
      <c r="G382" s="43"/>
      <c r="H382" s="43" t="s">
        <v>329</v>
      </c>
      <c r="I382" s="43">
        <v>15</v>
      </c>
      <c r="J382" s="43" t="s">
        <v>507</v>
      </c>
      <c r="K382" s="43">
        <v>4</v>
      </c>
      <c r="L382" s="58">
        <v>88</v>
      </c>
      <c r="M382" s="58">
        <v>100</v>
      </c>
      <c r="N382" s="23">
        <v>570</v>
      </c>
      <c r="O382" s="23">
        <f>SUM(P382:X382)</f>
        <v>138</v>
      </c>
      <c r="P382" s="58">
        <v>13</v>
      </c>
      <c r="Q382" s="58">
        <v>19</v>
      </c>
      <c r="R382" s="58">
        <v>63</v>
      </c>
      <c r="S382" s="58">
        <v>0</v>
      </c>
      <c r="T382" s="58">
        <v>15</v>
      </c>
      <c r="U382" s="58">
        <v>1</v>
      </c>
      <c r="V382" s="58">
        <v>21</v>
      </c>
      <c r="W382" s="58">
        <v>6</v>
      </c>
      <c r="X382" s="58">
        <v>0</v>
      </c>
      <c r="Y382" s="54">
        <f>P382/$O382</f>
        <v>9.420289855072464E-2</v>
      </c>
      <c r="Z382" s="54">
        <f>Q382/$O382</f>
        <v>0.13768115942028986</v>
      </c>
      <c r="AA382" s="54">
        <f>R382/$O382</f>
        <v>0.45652173913043476</v>
      </c>
      <c r="AB382" s="54">
        <f>S382/$O382</f>
        <v>0</v>
      </c>
      <c r="AC382" s="54">
        <f>T382/$O382</f>
        <v>0.10869565217391304</v>
      </c>
      <c r="AD382" s="54">
        <f>U382/$O382</f>
        <v>7.246376811594203E-3</v>
      </c>
      <c r="AE382" s="54">
        <f>V382/$O382</f>
        <v>0.15217391304347827</v>
      </c>
      <c r="AF382" s="54">
        <f>W382/$O382</f>
        <v>4.3478260869565216E-2</v>
      </c>
      <c r="AG382" s="54">
        <f>X382/$O382</f>
        <v>0</v>
      </c>
      <c r="AH382" s="55">
        <f>(O382/N382)/($O$501/$N$501)</f>
        <v>1.0303622260112015</v>
      </c>
      <c r="AI382" s="54">
        <f>Y382+Z382+AA382</f>
        <v>0.68840579710144922</v>
      </c>
      <c r="AJ382" s="54">
        <f>AB382+AC382+AE382+AG382</f>
        <v>0.2608695652173913</v>
      </c>
      <c r="AK382" s="54">
        <f>AD382</f>
        <v>7.246376811594203E-3</v>
      </c>
      <c r="AL382" s="54">
        <f>AF382</f>
        <v>4.3478260869565216E-2</v>
      </c>
      <c r="AM382" s="55">
        <f>($AP$6*R382+$AP$7*P382+$AP$8*Q382+$AP$9*S382+$AP$10*T382+$AP$11*U382+$AP$12*V382+$AP$13*W382+$AP$14*X382)/N382</f>
        <v>0.39122807017543859</v>
      </c>
      <c r="AN382" s="54">
        <f>AM382/AM$501</f>
        <v>0.79960350704609273</v>
      </c>
      <c r="AV382" s="44"/>
    </row>
    <row r="383" spans="1:48" s="56" customFormat="1" ht="15" customHeight="1" x14ac:dyDescent="0.2">
      <c r="A383" s="43" t="s">
        <v>122</v>
      </c>
      <c r="B383" s="43"/>
      <c r="C383" s="43" t="s">
        <v>122</v>
      </c>
      <c r="D383" s="43">
        <v>24</v>
      </c>
      <c r="E383" s="43">
        <v>23</v>
      </c>
      <c r="F383" s="43"/>
      <c r="G383" s="43" t="s">
        <v>586</v>
      </c>
      <c r="H383" s="43" t="s">
        <v>422</v>
      </c>
      <c r="I383" s="43">
        <v>23</v>
      </c>
      <c r="J383" s="43" t="s">
        <v>502</v>
      </c>
      <c r="K383" s="43">
        <v>9</v>
      </c>
      <c r="L383" s="58">
        <v>224</v>
      </c>
      <c r="M383" s="58">
        <v>227</v>
      </c>
      <c r="N383" s="23">
        <v>1179</v>
      </c>
      <c r="O383" s="23">
        <f>SUM(P383:X383)</f>
        <v>258</v>
      </c>
      <c r="P383" s="58">
        <v>30</v>
      </c>
      <c r="Q383" s="58">
        <v>32</v>
      </c>
      <c r="R383" s="58">
        <v>104</v>
      </c>
      <c r="S383" s="58">
        <v>0</v>
      </c>
      <c r="T383" s="58">
        <v>51</v>
      </c>
      <c r="U383" s="58">
        <v>2</v>
      </c>
      <c r="V383" s="58">
        <v>0</v>
      </c>
      <c r="W383" s="58">
        <v>39</v>
      </c>
      <c r="X383" s="58">
        <v>0</v>
      </c>
      <c r="Y383" s="54">
        <f>P383/$O383</f>
        <v>0.11627906976744186</v>
      </c>
      <c r="Z383" s="54">
        <f>Q383/$O383</f>
        <v>0.12403100775193798</v>
      </c>
      <c r="AA383" s="54">
        <f>R383/$O383</f>
        <v>0.40310077519379844</v>
      </c>
      <c r="AB383" s="54">
        <f>S383/$O383</f>
        <v>0</v>
      </c>
      <c r="AC383" s="54">
        <f>T383/$O383</f>
        <v>0.19767441860465115</v>
      </c>
      <c r="AD383" s="54">
        <f>U383/$O383</f>
        <v>7.7519379844961239E-3</v>
      </c>
      <c r="AE383" s="54">
        <f>V383/$O383</f>
        <v>0</v>
      </c>
      <c r="AF383" s="54">
        <f>W383/$O383</f>
        <v>0.15116279069767441</v>
      </c>
      <c r="AG383" s="54">
        <f>X383/$O383</f>
        <v>0</v>
      </c>
      <c r="AH383" s="55">
        <f>(O383/N383)/($O$501/$N$501)</f>
        <v>0.9313042799548088</v>
      </c>
      <c r="AI383" s="54">
        <f>Y383+Z383+AA383</f>
        <v>0.64341085271317833</v>
      </c>
      <c r="AJ383" s="54">
        <f>AB383+AC383+AE383+AG383</f>
        <v>0.19767441860465115</v>
      </c>
      <c r="AK383" s="54">
        <f>AD383</f>
        <v>7.7519379844961239E-3</v>
      </c>
      <c r="AL383" s="54">
        <f>AF383</f>
        <v>0.15116279069767441</v>
      </c>
      <c r="AM383" s="55">
        <f>($AP$6*R383+$AP$7*P383+$AP$8*Q383+$AP$9*S383+$AP$10*T383+$AP$11*U383+$AP$12*V383+$AP$13*W383+$AP$14*X383)/N383</f>
        <v>0.37362171331636979</v>
      </c>
      <c r="AN383" s="54">
        <f>AM383/AM$501</f>
        <v>0.76361911389019421</v>
      </c>
      <c r="AV383" s="44"/>
    </row>
    <row r="384" spans="1:48" s="56" customFormat="1" ht="15" customHeight="1" x14ac:dyDescent="0.2">
      <c r="A384" s="43" t="s">
        <v>251</v>
      </c>
      <c r="B384" s="43"/>
      <c r="C384" s="43" t="s">
        <v>114</v>
      </c>
      <c r="D384" s="43">
        <v>23</v>
      </c>
      <c r="E384" s="43">
        <v>12</v>
      </c>
      <c r="F384" s="43"/>
      <c r="G384" s="43"/>
      <c r="H384" s="43" t="s">
        <v>423</v>
      </c>
      <c r="I384" s="43">
        <v>19</v>
      </c>
      <c r="J384" s="43" t="s">
        <v>505</v>
      </c>
      <c r="K384" s="43">
        <v>8</v>
      </c>
      <c r="L384" s="58">
        <v>26</v>
      </c>
      <c r="M384" s="58">
        <v>26</v>
      </c>
      <c r="N384" s="23">
        <v>154</v>
      </c>
      <c r="O384" s="23">
        <f>SUM(P384:X384)</f>
        <v>39</v>
      </c>
      <c r="P384" s="58">
        <v>3</v>
      </c>
      <c r="Q384" s="58">
        <v>6</v>
      </c>
      <c r="R384" s="58">
        <v>22</v>
      </c>
      <c r="S384" s="58">
        <v>0</v>
      </c>
      <c r="T384" s="58">
        <v>1</v>
      </c>
      <c r="U384" s="58">
        <v>0</v>
      </c>
      <c r="V384" s="58">
        <v>7</v>
      </c>
      <c r="W384" s="58">
        <v>0</v>
      </c>
      <c r="X384" s="58">
        <v>0</v>
      </c>
      <c r="Y384" s="54">
        <f>P384/$O384</f>
        <v>7.6923076923076927E-2</v>
      </c>
      <c r="Z384" s="54">
        <f>Q384/$O384</f>
        <v>0.15384615384615385</v>
      </c>
      <c r="AA384" s="54">
        <f>R384/$O384</f>
        <v>0.5641025641025641</v>
      </c>
      <c r="AB384" s="54">
        <f>S384/$O384</f>
        <v>0</v>
      </c>
      <c r="AC384" s="54">
        <f>T384/$O384</f>
        <v>2.564102564102564E-2</v>
      </c>
      <c r="AD384" s="54">
        <f>U384/$O384</f>
        <v>0</v>
      </c>
      <c r="AE384" s="54">
        <f>V384/$O384</f>
        <v>0.17948717948717949</v>
      </c>
      <c r="AF384" s="54">
        <f>W384/$O384</f>
        <v>0</v>
      </c>
      <c r="AG384" s="54">
        <f>X384/$O384</f>
        <v>0</v>
      </c>
      <c r="AH384" s="55">
        <f>(O384/N384)/($O$501/$N$501)</f>
        <v>1.0777786695007061</v>
      </c>
      <c r="AI384" s="54">
        <f>Y384+Z384+AA384</f>
        <v>0.79487179487179493</v>
      </c>
      <c r="AJ384" s="54">
        <f>AB384+AC384+AE384+AG384</f>
        <v>0.20512820512820512</v>
      </c>
      <c r="AK384" s="54">
        <f>AD384</f>
        <v>0</v>
      </c>
      <c r="AL384" s="54">
        <f>AF384</f>
        <v>0</v>
      </c>
      <c r="AM384" s="55">
        <f>($AP$6*R384+$AP$7*P384+$AP$8*Q384+$AP$9*S384+$AP$10*T384+$AP$11*U384+$AP$12*V384+$AP$13*W384+$AP$14*X384)/N384</f>
        <v>0.36363636363636365</v>
      </c>
      <c r="AN384" s="54">
        <f>AM384/AM$501</f>
        <v>0.74321076072771763</v>
      </c>
      <c r="AV384" s="44"/>
    </row>
    <row r="385" spans="1:48" s="56" customFormat="1" ht="15" customHeight="1" x14ac:dyDescent="0.2">
      <c r="A385" s="43" t="s">
        <v>273</v>
      </c>
      <c r="B385" s="43"/>
      <c r="C385" s="43" t="s">
        <v>122</v>
      </c>
      <c r="D385" s="43">
        <v>24</v>
      </c>
      <c r="E385" s="43">
        <v>24</v>
      </c>
      <c r="F385" s="43" t="s">
        <v>417</v>
      </c>
      <c r="G385" s="43"/>
      <c r="H385" s="43" t="s">
        <v>422</v>
      </c>
      <c r="I385" s="43">
        <v>23</v>
      </c>
      <c r="J385" s="43" t="s">
        <v>502</v>
      </c>
      <c r="K385" s="43">
        <v>9</v>
      </c>
      <c r="L385" s="58">
        <v>84</v>
      </c>
      <c r="M385" s="58">
        <v>85</v>
      </c>
      <c r="N385" s="23">
        <v>446</v>
      </c>
      <c r="O385" s="23">
        <f>SUM(P385:X385)</f>
        <v>110</v>
      </c>
      <c r="P385" s="58">
        <v>12</v>
      </c>
      <c r="Q385" s="58">
        <v>6</v>
      </c>
      <c r="R385" s="58">
        <v>54</v>
      </c>
      <c r="S385" s="58">
        <v>0</v>
      </c>
      <c r="T385" s="58">
        <v>30</v>
      </c>
      <c r="U385" s="58">
        <v>6</v>
      </c>
      <c r="V385" s="58">
        <v>0</v>
      </c>
      <c r="W385" s="58">
        <v>2</v>
      </c>
      <c r="X385" s="58">
        <v>0</v>
      </c>
      <c r="Y385" s="54">
        <f>P385/$O385</f>
        <v>0.10909090909090909</v>
      </c>
      <c r="Z385" s="54">
        <f>Q385/$O385</f>
        <v>5.4545454545454543E-2</v>
      </c>
      <c r="AA385" s="54">
        <f>R385/$O385</f>
        <v>0.49090909090909091</v>
      </c>
      <c r="AB385" s="54">
        <f>S385/$O385</f>
        <v>0</v>
      </c>
      <c r="AC385" s="54">
        <f>T385/$O385</f>
        <v>0.27272727272727271</v>
      </c>
      <c r="AD385" s="54">
        <f>U385/$O385</f>
        <v>5.4545454545454543E-2</v>
      </c>
      <c r="AE385" s="54">
        <f>V385/$O385</f>
        <v>0</v>
      </c>
      <c r="AF385" s="54">
        <f>W385/$O385</f>
        <v>1.8181818181818181E-2</v>
      </c>
      <c r="AG385" s="54">
        <f>X385/$O385</f>
        <v>0</v>
      </c>
      <c r="AH385" s="55">
        <f>(O385/N385)/($O$501/$N$501)</f>
        <v>1.0496476176464278</v>
      </c>
      <c r="AI385" s="54">
        <f>Y385+Z385+AA385</f>
        <v>0.65454545454545454</v>
      </c>
      <c r="AJ385" s="54">
        <f>AB385+AC385+AE385+AG385</f>
        <v>0.27272727272727271</v>
      </c>
      <c r="AK385" s="54">
        <f>AD385</f>
        <v>5.4545454545454543E-2</v>
      </c>
      <c r="AL385" s="54">
        <f>AF385</f>
        <v>1.8181818181818181E-2</v>
      </c>
      <c r="AM385" s="55">
        <f>($AP$6*R385+$AP$7*P385+$AP$8*Q385+$AP$9*S385+$AP$10*T385+$AP$11*U385+$AP$12*V385+$AP$13*W385+$AP$14*X385)/N385</f>
        <v>0.50896860986547088</v>
      </c>
      <c r="AN385" s="54">
        <f>AM385/AM$501</f>
        <v>1.0402451062427753</v>
      </c>
      <c r="AV385" s="44"/>
    </row>
    <row r="386" spans="1:48" s="56" customFormat="1" ht="15" customHeight="1" x14ac:dyDescent="0.2">
      <c r="A386" s="43" t="s">
        <v>206</v>
      </c>
      <c r="B386" s="43"/>
      <c r="C386" s="43" t="s">
        <v>121</v>
      </c>
      <c r="D386" s="43">
        <v>16</v>
      </c>
      <c r="E386" s="43">
        <v>13</v>
      </c>
      <c r="F386" s="43"/>
      <c r="G386" s="43"/>
      <c r="H386" s="43" t="s">
        <v>218</v>
      </c>
      <c r="I386" s="43">
        <v>6</v>
      </c>
      <c r="J386" s="43" t="s">
        <v>501</v>
      </c>
      <c r="K386" s="43">
        <v>6</v>
      </c>
      <c r="L386" s="58">
        <v>29</v>
      </c>
      <c r="M386" s="58">
        <v>38</v>
      </c>
      <c r="N386" s="23">
        <v>185</v>
      </c>
      <c r="O386" s="23">
        <f>SUM(P386:X386)</f>
        <v>54</v>
      </c>
      <c r="P386" s="58">
        <v>7</v>
      </c>
      <c r="Q386" s="58">
        <v>2</v>
      </c>
      <c r="R386" s="58">
        <v>35</v>
      </c>
      <c r="S386" s="58">
        <v>0</v>
      </c>
      <c r="T386" s="58">
        <v>6</v>
      </c>
      <c r="U386" s="58">
        <v>1</v>
      </c>
      <c r="V386" s="58">
        <v>0</v>
      </c>
      <c r="W386" s="58">
        <v>3</v>
      </c>
      <c r="X386" s="58">
        <v>0</v>
      </c>
      <c r="Y386" s="54">
        <f>P386/$O386</f>
        <v>0.12962962962962962</v>
      </c>
      <c r="Z386" s="54">
        <f>Q386/$O386</f>
        <v>3.7037037037037035E-2</v>
      </c>
      <c r="AA386" s="54">
        <f>R386/$O386</f>
        <v>0.64814814814814814</v>
      </c>
      <c r="AB386" s="54">
        <f>S386/$O386</f>
        <v>0</v>
      </c>
      <c r="AC386" s="54">
        <f>T386/$O386</f>
        <v>0.1111111111111111</v>
      </c>
      <c r="AD386" s="54">
        <f>U386/$O386</f>
        <v>1.8518518518518517E-2</v>
      </c>
      <c r="AE386" s="54">
        <f>V386/$O386</f>
        <v>0</v>
      </c>
      <c r="AF386" s="54">
        <f>W386/$O386</f>
        <v>5.5555555555555552E-2</v>
      </c>
      <c r="AG386" s="54">
        <f>X386/$O386</f>
        <v>0</v>
      </c>
      <c r="AH386" s="55">
        <f>(O386/N386)/($O$501/$N$501)</f>
        <v>1.2422463500440573</v>
      </c>
      <c r="AI386" s="54">
        <f>Y386+Z386+AA386</f>
        <v>0.81481481481481477</v>
      </c>
      <c r="AJ386" s="54">
        <f>AB386+AC386+AE386+AG386</f>
        <v>0.1111111111111111</v>
      </c>
      <c r="AK386" s="54">
        <f>AD386</f>
        <v>1.8518518518518517E-2</v>
      </c>
      <c r="AL386" s="54">
        <f>AF386</f>
        <v>5.5555555555555552E-2</v>
      </c>
      <c r="AM386" s="55">
        <f>($AP$6*R386+$AP$7*P386+$AP$8*Q386+$AP$9*S386+$AP$10*T386+$AP$11*U386+$AP$12*V386+$AP$13*W386+$AP$14*X386)/N386</f>
        <v>0.46486486486486489</v>
      </c>
      <c r="AN386" s="54">
        <f>AM386/AM$501</f>
        <v>0.95010456709246072</v>
      </c>
      <c r="AV386" s="44"/>
    </row>
    <row r="387" spans="1:48" s="56" customFormat="1" ht="15" customHeight="1" x14ac:dyDescent="0.2">
      <c r="A387" s="43" t="s">
        <v>154</v>
      </c>
      <c r="B387" s="43"/>
      <c r="C387" s="43" t="s">
        <v>111</v>
      </c>
      <c r="D387" s="43">
        <v>8</v>
      </c>
      <c r="E387" s="43">
        <v>15</v>
      </c>
      <c r="F387" s="43"/>
      <c r="G387" s="43"/>
      <c r="H387" s="43" t="s">
        <v>286</v>
      </c>
      <c r="I387" s="43">
        <v>25</v>
      </c>
      <c r="J387" s="43" t="s">
        <v>507</v>
      </c>
      <c r="K387" s="43">
        <v>4</v>
      </c>
      <c r="L387" s="58">
        <v>80</v>
      </c>
      <c r="M387" s="58">
        <v>87</v>
      </c>
      <c r="N387" s="23">
        <v>511</v>
      </c>
      <c r="O387" s="23">
        <f>SUM(P387:X387)</f>
        <v>114</v>
      </c>
      <c r="P387" s="58">
        <v>16</v>
      </c>
      <c r="Q387" s="58">
        <v>3</v>
      </c>
      <c r="R387" s="58">
        <v>46</v>
      </c>
      <c r="S387" s="58">
        <v>0</v>
      </c>
      <c r="T387" s="58">
        <v>26</v>
      </c>
      <c r="U387" s="58">
        <v>2</v>
      </c>
      <c r="V387" s="58">
        <v>14</v>
      </c>
      <c r="W387" s="58">
        <v>7</v>
      </c>
      <c r="X387" s="58">
        <v>0</v>
      </c>
      <c r="Y387" s="54">
        <f>P387/$O387</f>
        <v>0.14035087719298245</v>
      </c>
      <c r="Z387" s="54">
        <f>Q387/$O387</f>
        <v>2.6315789473684209E-2</v>
      </c>
      <c r="AA387" s="54">
        <f>R387/$O387</f>
        <v>0.40350877192982454</v>
      </c>
      <c r="AB387" s="54">
        <f>S387/$O387</f>
        <v>0</v>
      </c>
      <c r="AC387" s="54">
        <f>T387/$O387</f>
        <v>0.22807017543859648</v>
      </c>
      <c r="AD387" s="54">
        <f>U387/$O387</f>
        <v>1.7543859649122806E-2</v>
      </c>
      <c r="AE387" s="54">
        <f>V387/$O387</f>
        <v>0.12280701754385964</v>
      </c>
      <c r="AF387" s="54">
        <f>W387/$O387</f>
        <v>6.1403508771929821E-2</v>
      </c>
      <c r="AG387" s="54">
        <f>X387/$O387</f>
        <v>0</v>
      </c>
      <c r="AH387" s="55">
        <f>(O387/N387)/($O$501/$N$501)</f>
        <v>0.94944464457596456</v>
      </c>
      <c r="AI387" s="54">
        <f>Y387+Z387+AA387</f>
        <v>0.57017543859649122</v>
      </c>
      <c r="AJ387" s="54">
        <f>AB387+AC387+AE387+AG387</f>
        <v>0.35087719298245612</v>
      </c>
      <c r="AK387" s="54">
        <f>AD387</f>
        <v>1.7543859649122806E-2</v>
      </c>
      <c r="AL387" s="54">
        <f>AF387</f>
        <v>6.1403508771929821E-2</v>
      </c>
      <c r="AM387" s="55">
        <f>($AP$6*R387+$AP$7*P387+$AP$8*Q387+$AP$9*S387+$AP$10*T387+$AP$11*U387+$AP$12*V387+$AP$13*W387+$AP$14*X387)/N387</f>
        <v>0.4090019569471624</v>
      </c>
      <c r="AN387" s="54">
        <f>AM387/AM$501</f>
        <v>0.8359303027950209</v>
      </c>
      <c r="AV387" s="44"/>
    </row>
    <row r="388" spans="1:48" s="56" customFormat="1" ht="15" customHeight="1" x14ac:dyDescent="0.2">
      <c r="A388" s="43" t="s">
        <v>98</v>
      </c>
      <c r="B388" s="43"/>
      <c r="C388" s="43" t="s">
        <v>34</v>
      </c>
      <c r="D388" s="43">
        <v>12</v>
      </c>
      <c r="E388" s="43">
        <v>14</v>
      </c>
      <c r="F388" s="43"/>
      <c r="G388" s="43"/>
      <c r="H388" s="43" t="s">
        <v>105</v>
      </c>
      <c r="I388" s="43">
        <v>12</v>
      </c>
      <c r="J388" s="43" t="s">
        <v>110</v>
      </c>
      <c r="K388" s="43">
        <v>5</v>
      </c>
      <c r="L388" s="58">
        <v>12</v>
      </c>
      <c r="M388" s="58">
        <v>12</v>
      </c>
      <c r="N388" s="23">
        <v>89</v>
      </c>
      <c r="O388" s="23">
        <f>SUM(P388:X388)</f>
        <v>24</v>
      </c>
      <c r="P388" s="58">
        <v>3</v>
      </c>
      <c r="Q388" s="58">
        <v>0</v>
      </c>
      <c r="R388" s="58">
        <v>8</v>
      </c>
      <c r="S388" s="58">
        <v>0</v>
      </c>
      <c r="T388" s="58">
        <v>6</v>
      </c>
      <c r="U388" s="58">
        <v>1</v>
      </c>
      <c r="V388" s="58">
        <v>5</v>
      </c>
      <c r="W388" s="58">
        <v>0</v>
      </c>
      <c r="X388" s="58">
        <v>1</v>
      </c>
      <c r="Y388" s="54">
        <f>P388/$O388</f>
        <v>0.125</v>
      </c>
      <c r="Z388" s="54">
        <f>Q388/$O388</f>
        <v>0</v>
      </c>
      <c r="AA388" s="54">
        <f>R388/$O388</f>
        <v>0.33333333333333331</v>
      </c>
      <c r="AB388" s="54">
        <f>S388/$O388</f>
        <v>0</v>
      </c>
      <c r="AC388" s="54">
        <f>T388/$O388</f>
        <v>0.25</v>
      </c>
      <c r="AD388" s="54">
        <f>U388/$O388</f>
        <v>4.1666666666666664E-2</v>
      </c>
      <c r="AE388" s="54">
        <f>V388/$O388</f>
        <v>0.20833333333333334</v>
      </c>
      <c r="AF388" s="54">
        <f>W388/$O388</f>
        <v>0</v>
      </c>
      <c r="AG388" s="54">
        <f>X388/$O388</f>
        <v>4.1666666666666664E-2</v>
      </c>
      <c r="AH388" s="55">
        <f>(O388/N388)/($O$501/$N$501)</f>
        <v>1.1476433196412015</v>
      </c>
      <c r="AI388" s="54">
        <f>Y388+Z388+AA388</f>
        <v>0.45833333333333331</v>
      </c>
      <c r="AJ388" s="54">
        <f>AB388+AC388+AE388+AG388</f>
        <v>0.5</v>
      </c>
      <c r="AK388" s="54">
        <f>AD388</f>
        <v>4.1666666666666664E-2</v>
      </c>
      <c r="AL388" s="54">
        <f>AF388</f>
        <v>0</v>
      </c>
      <c r="AM388" s="55">
        <f>($AP$6*R388+$AP$7*P388+$AP$8*Q388+$AP$9*S388+$AP$10*T388+$AP$11*U388+$AP$12*V388+$AP$13*W388+$AP$14*X388)/N388</f>
        <v>0.550561797752809</v>
      </c>
      <c r="AN388" s="54">
        <f>AM388/AM$501</f>
        <v>1.1252544944725837</v>
      </c>
      <c r="AV388" s="44"/>
    </row>
    <row r="389" spans="1:48" s="56" customFormat="1" ht="15" customHeight="1" x14ac:dyDescent="0.2">
      <c r="A389" s="43" t="s">
        <v>330</v>
      </c>
      <c r="B389" s="43"/>
      <c r="C389" s="43" t="s">
        <v>330</v>
      </c>
      <c r="D389" s="43">
        <v>25</v>
      </c>
      <c r="E389" s="43">
        <v>11</v>
      </c>
      <c r="F389" s="43"/>
      <c r="G389" s="43"/>
      <c r="H389" s="43" t="s">
        <v>330</v>
      </c>
      <c r="I389" s="43">
        <v>17</v>
      </c>
      <c r="J389" s="43" t="s">
        <v>503</v>
      </c>
      <c r="K389" s="43">
        <v>10</v>
      </c>
      <c r="L389" s="58">
        <v>137</v>
      </c>
      <c r="M389" s="58">
        <v>137</v>
      </c>
      <c r="N389" s="23">
        <v>688</v>
      </c>
      <c r="O389" s="23">
        <f>SUM(P389:X389)</f>
        <v>174</v>
      </c>
      <c r="P389" s="58">
        <v>17</v>
      </c>
      <c r="Q389" s="58">
        <v>4</v>
      </c>
      <c r="R389" s="58">
        <v>89</v>
      </c>
      <c r="S389" s="58">
        <v>0</v>
      </c>
      <c r="T389" s="58">
        <v>37</v>
      </c>
      <c r="U389" s="58">
        <v>0</v>
      </c>
      <c r="V389" s="58">
        <v>27</v>
      </c>
      <c r="W389" s="58">
        <v>0</v>
      </c>
      <c r="X389" s="58">
        <v>0</v>
      </c>
      <c r="Y389" s="54">
        <f>P389/$O389</f>
        <v>9.7701149425287362E-2</v>
      </c>
      <c r="Z389" s="54">
        <f>Q389/$O389</f>
        <v>2.2988505747126436E-2</v>
      </c>
      <c r="AA389" s="54">
        <f>R389/$O389</f>
        <v>0.5114942528735632</v>
      </c>
      <c r="AB389" s="54">
        <f>S389/$O389</f>
        <v>0</v>
      </c>
      <c r="AC389" s="54">
        <f>T389/$O389</f>
        <v>0.21264367816091953</v>
      </c>
      <c r="AD389" s="54">
        <f>U389/$O389</f>
        <v>0</v>
      </c>
      <c r="AE389" s="54">
        <f>V389/$O389</f>
        <v>0.15517241379310345</v>
      </c>
      <c r="AF389" s="54">
        <f>W389/$O389</f>
        <v>0</v>
      </c>
      <c r="AG389" s="54">
        <f>X389/$O389</f>
        <v>0</v>
      </c>
      <c r="AH389" s="55">
        <f>(O389/N389)/($O$501/$N$501)</f>
        <v>1.0763326337187287</v>
      </c>
      <c r="AI389" s="54">
        <f>Y389+Z389+AA389</f>
        <v>0.63218390804597702</v>
      </c>
      <c r="AJ389" s="54">
        <f>AB389+AC389+AE389+AG389</f>
        <v>0.36781609195402298</v>
      </c>
      <c r="AK389" s="54">
        <f>AD389</f>
        <v>0</v>
      </c>
      <c r="AL389" s="54">
        <f>AF389</f>
        <v>0</v>
      </c>
      <c r="AM389" s="55">
        <f>($AP$6*R389+$AP$7*P389+$AP$8*Q389+$AP$9*S389+$AP$10*T389+$AP$11*U389+$AP$12*V389+$AP$13*W389+$AP$14*X389)/N389</f>
        <v>0.40843023255813954</v>
      </c>
      <c r="AN389" s="54">
        <f>AM389/AM$501</f>
        <v>0.8347617955702672</v>
      </c>
      <c r="AV389" s="44"/>
    </row>
    <row r="390" spans="1:48" s="56" customFormat="1" ht="15" customHeight="1" x14ac:dyDescent="0.2">
      <c r="A390" s="43" t="s">
        <v>291</v>
      </c>
      <c r="B390" s="43"/>
      <c r="C390" s="43" t="s">
        <v>123</v>
      </c>
      <c r="D390" s="43">
        <v>6</v>
      </c>
      <c r="E390" s="43">
        <v>3</v>
      </c>
      <c r="F390" s="43"/>
      <c r="G390" s="43"/>
      <c r="H390" s="43" t="s">
        <v>200</v>
      </c>
      <c r="I390" s="43">
        <v>3</v>
      </c>
      <c r="J390" s="43" t="s">
        <v>504</v>
      </c>
      <c r="K390" s="43">
        <v>7</v>
      </c>
      <c r="L390" s="58">
        <v>130</v>
      </c>
      <c r="M390" s="58">
        <v>130</v>
      </c>
      <c r="N390" s="23">
        <v>644</v>
      </c>
      <c r="O390" s="23">
        <f>SUM(P390:X390)</f>
        <v>177</v>
      </c>
      <c r="P390" s="58">
        <v>21</v>
      </c>
      <c r="Q390" s="58">
        <v>0</v>
      </c>
      <c r="R390" s="58">
        <v>120</v>
      </c>
      <c r="S390" s="58">
        <v>0</v>
      </c>
      <c r="T390" s="58">
        <v>31</v>
      </c>
      <c r="U390" s="58">
        <v>1</v>
      </c>
      <c r="V390" s="58">
        <v>0</v>
      </c>
      <c r="W390" s="58">
        <v>4</v>
      </c>
      <c r="X390" s="58">
        <v>0</v>
      </c>
      <c r="Y390" s="54">
        <f>P390/$O390</f>
        <v>0.11864406779661017</v>
      </c>
      <c r="Z390" s="54">
        <f>Q390/$O390</f>
        <v>0</v>
      </c>
      <c r="AA390" s="54">
        <f>R390/$O390</f>
        <v>0.67796610169491522</v>
      </c>
      <c r="AB390" s="54">
        <f>S390/$O390</f>
        <v>0</v>
      </c>
      <c r="AC390" s="54">
        <f>T390/$O390</f>
        <v>0.1751412429378531</v>
      </c>
      <c r="AD390" s="54">
        <f>U390/$O390</f>
        <v>5.6497175141242938E-3</v>
      </c>
      <c r="AE390" s="54">
        <f>V390/$O390</f>
        <v>0</v>
      </c>
      <c r="AF390" s="54">
        <f>W390/$O390</f>
        <v>2.2598870056497175E-2</v>
      </c>
      <c r="AG390" s="54">
        <f>X390/$O390</f>
        <v>0</v>
      </c>
      <c r="AH390" s="55">
        <f>(O390/N390)/($O$501/$N$501)</f>
        <v>1.1696962483377229</v>
      </c>
      <c r="AI390" s="54">
        <f>Y390+Z390+AA390</f>
        <v>0.79661016949152541</v>
      </c>
      <c r="AJ390" s="54">
        <f>AB390+AC390+AE390+AG390</f>
        <v>0.1751412429378531</v>
      </c>
      <c r="AK390" s="54">
        <f>AD390</f>
        <v>5.6497175141242938E-3</v>
      </c>
      <c r="AL390" s="54">
        <f>AF390</f>
        <v>2.2598870056497175E-2</v>
      </c>
      <c r="AM390" s="55">
        <f>($AP$6*R390+$AP$7*P390+$AP$8*Q390+$AP$9*S390+$AP$10*T390+$AP$11*U390+$AP$12*V390+$AP$13*W390+$AP$14*X390)/N390</f>
        <v>0.42313664596273293</v>
      </c>
      <c r="AN390" s="54">
        <f>AM390/AM$501</f>
        <v>0.86481919847877864</v>
      </c>
      <c r="AV390" s="44"/>
    </row>
    <row r="391" spans="1:48" s="56" customFormat="1" ht="15" customHeight="1" x14ac:dyDescent="0.2">
      <c r="A391" s="43" t="s">
        <v>164</v>
      </c>
      <c r="B391" s="43">
        <v>2</v>
      </c>
      <c r="C391" s="43" t="s">
        <v>106</v>
      </c>
      <c r="D391" s="43">
        <v>9</v>
      </c>
      <c r="E391" s="43">
        <v>11</v>
      </c>
      <c r="F391" s="43"/>
      <c r="G391" s="43"/>
      <c r="H391" s="43" t="s">
        <v>335</v>
      </c>
      <c r="I391" s="43">
        <v>10</v>
      </c>
      <c r="J391" s="43" t="s">
        <v>501</v>
      </c>
      <c r="K391" s="43">
        <v>6</v>
      </c>
      <c r="L391" s="58">
        <v>115</v>
      </c>
      <c r="M391" s="58">
        <v>142</v>
      </c>
      <c r="N391" s="23">
        <v>617</v>
      </c>
      <c r="O391" s="23">
        <f>SUM(P391:X391)</f>
        <v>134</v>
      </c>
      <c r="P391" s="58">
        <v>15</v>
      </c>
      <c r="Q391" s="58">
        <v>10</v>
      </c>
      <c r="R391" s="58">
        <v>69</v>
      </c>
      <c r="S391" s="58">
        <v>0</v>
      </c>
      <c r="T391" s="58">
        <v>31</v>
      </c>
      <c r="U391" s="58">
        <v>0</v>
      </c>
      <c r="V391" s="58">
        <v>0</v>
      </c>
      <c r="W391" s="58">
        <v>9</v>
      </c>
      <c r="X391" s="58">
        <v>0</v>
      </c>
      <c r="Y391" s="54">
        <f>P391/$O391</f>
        <v>0.11194029850746269</v>
      </c>
      <c r="Z391" s="54">
        <f>Q391/$O391</f>
        <v>7.4626865671641784E-2</v>
      </c>
      <c r="AA391" s="54">
        <f>R391/$O391</f>
        <v>0.5149253731343284</v>
      </c>
      <c r="AB391" s="54">
        <f>S391/$O391</f>
        <v>0</v>
      </c>
      <c r="AC391" s="54">
        <f>T391/$O391</f>
        <v>0.23134328358208955</v>
      </c>
      <c r="AD391" s="54">
        <f>U391/$O391</f>
        <v>0</v>
      </c>
      <c r="AE391" s="54">
        <f>V391/$O391</f>
        <v>0</v>
      </c>
      <c r="AF391" s="54">
        <f>W391/$O391</f>
        <v>6.7164179104477612E-2</v>
      </c>
      <c r="AG391" s="54">
        <f>X391/$O391</f>
        <v>0</v>
      </c>
      <c r="AH391" s="55">
        <f>(O391/N391)/($O$501/$N$501)</f>
        <v>0.92428378106705622</v>
      </c>
      <c r="AI391" s="54">
        <f>Y391+Z391+AA391</f>
        <v>0.70149253731343286</v>
      </c>
      <c r="AJ391" s="54">
        <f>AB391+AC391+AE391+AG391</f>
        <v>0.23134328358208955</v>
      </c>
      <c r="AK391" s="54">
        <f>AD391</f>
        <v>0</v>
      </c>
      <c r="AL391" s="54">
        <f>AF391</f>
        <v>6.7164179104477612E-2</v>
      </c>
      <c r="AM391" s="55">
        <f>($AP$6*R391+$AP$7*P391+$AP$8*Q391+$AP$9*S391+$AP$10*T391+$AP$11*U391+$AP$12*V391+$AP$13*W391+$AP$14*X391)/N391</f>
        <v>0.35737439222042139</v>
      </c>
      <c r="AN391" s="54">
        <f>AM391/AM$501</f>
        <v>0.73041235824354911</v>
      </c>
      <c r="AV391" s="44"/>
    </row>
    <row r="392" spans="1:48" s="56" customFormat="1" ht="15" customHeight="1" x14ac:dyDescent="0.2">
      <c r="A392" s="43" t="s">
        <v>180</v>
      </c>
      <c r="B392" s="43"/>
      <c r="C392" s="43" t="s">
        <v>119</v>
      </c>
      <c r="D392" s="43">
        <v>5</v>
      </c>
      <c r="E392" s="43">
        <v>18</v>
      </c>
      <c r="F392" s="43"/>
      <c r="G392" s="43" t="s">
        <v>585</v>
      </c>
      <c r="H392" s="43" t="s">
        <v>171</v>
      </c>
      <c r="I392" s="43">
        <v>1</v>
      </c>
      <c r="J392" s="43" t="s">
        <v>501</v>
      </c>
      <c r="K392" s="43">
        <v>6</v>
      </c>
      <c r="L392" s="58">
        <v>307</v>
      </c>
      <c r="M392" s="58">
        <v>366</v>
      </c>
      <c r="N392" s="23">
        <v>1725</v>
      </c>
      <c r="O392" s="23">
        <f>SUM(P392:X392)</f>
        <v>415</v>
      </c>
      <c r="P392" s="58">
        <v>51</v>
      </c>
      <c r="Q392" s="58">
        <v>6</v>
      </c>
      <c r="R392" s="58">
        <v>197</v>
      </c>
      <c r="S392" s="58">
        <v>0</v>
      </c>
      <c r="T392" s="58">
        <v>117</v>
      </c>
      <c r="U392" s="58">
        <v>22</v>
      </c>
      <c r="V392" s="58">
        <v>5</v>
      </c>
      <c r="W392" s="58">
        <v>15</v>
      </c>
      <c r="X392" s="58">
        <v>2</v>
      </c>
      <c r="Y392" s="54">
        <f>P392/$O392</f>
        <v>0.12289156626506025</v>
      </c>
      <c r="Z392" s="54">
        <f>Q392/$O392</f>
        <v>1.4457831325301205E-2</v>
      </c>
      <c r="AA392" s="54">
        <f>R392/$O392</f>
        <v>0.47469879518072289</v>
      </c>
      <c r="AB392" s="54">
        <f>S392/$O392</f>
        <v>0</v>
      </c>
      <c r="AC392" s="54">
        <f>T392/$O392</f>
        <v>0.28192771084337348</v>
      </c>
      <c r="AD392" s="54">
        <f>U392/$O392</f>
        <v>5.3012048192771083E-2</v>
      </c>
      <c r="AE392" s="54">
        <f>V392/$O392</f>
        <v>1.2048192771084338E-2</v>
      </c>
      <c r="AF392" s="54">
        <f>W392/$O392</f>
        <v>3.614457831325301E-2</v>
      </c>
      <c r="AG392" s="54">
        <f>X392/$O392</f>
        <v>4.8192771084337354E-3</v>
      </c>
      <c r="AH392" s="55">
        <f>(O392/N392)/($O$501/$N$501)</f>
        <v>1.0238697104093666</v>
      </c>
      <c r="AI392" s="54">
        <f>Y392+Z392+AA392</f>
        <v>0.61204819277108435</v>
      </c>
      <c r="AJ392" s="54">
        <f>AB392+AC392+AE392+AG392</f>
        <v>0.29879518072289152</v>
      </c>
      <c r="AK392" s="54">
        <f>AD392</f>
        <v>5.3012048192771083E-2</v>
      </c>
      <c r="AL392" s="54">
        <f>AF392</f>
        <v>3.614457831325301E-2</v>
      </c>
      <c r="AM392" s="55">
        <f>($AP$6*R392+$AP$7*P392+$AP$8*Q392+$AP$9*S392+$AP$10*T392+$AP$11*U392+$AP$12*V392+$AP$13*W392+$AP$14*X392)/N392</f>
        <v>0.49623188405797103</v>
      </c>
      <c r="AN392" s="54">
        <f>AM392/AM$501</f>
        <v>1.0142134091322015</v>
      </c>
      <c r="AV392" s="44"/>
    </row>
    <row r="393" spans="1:48" s="56" customFormat="1" ht="15" customHeight="1" x14ac:dyDescent="0.2">
      <c r="A393" s="43" t="s">
        <v>181</v>
      </c>
      <c r="B393" s="43"/>
      <c r="C393" s="43" t="s">
        <v>119</v>
      </c>
      <c r="D393" s="43">
        <v>5</v>
      </c>
      <c r="E393" s="43">
        <v>19</v>
      </c>
      <c r="F393" s="43" t="s">
        <v>416</v>
      </c>
      <c r="G393" s="43"/>
      <c r="H393" s="43" t="s">
        <v>171</v>
      </c>
      <c r="I393" s="43">
        <v>1</v>
      </c>
      <c r="J393" s="43" t="s">
        <v>501</v>
      </c>
      <c r="K393" s="43">
        <v>6</v>
      </c>
      <c r="L393" s="58">
        <v>587</v>
      </c>
      <c r="M393" s="58">
        <v>626</v>
      </c>
      <c r="N393" s="25">
        <v>3126</v>
      </c>
      <c r="O393" s="23">
        <f>SUM(P393:X393)</f>
        <v>646</v>
      </c>
      <c r="P393" s="58">
        <v>16</v>
      </c>
      <c r="Q393" s="58">
        <v>7</v>
      </c>
      <c r="R393" s="58">
        <v>97</v>
      </c>
      <c r="S393" s="58">
        <v>0</v>
      </c>
      <c r="T393" s="58">
        <v>279</v>
      </c>
      <c r="U393" s="68">
        <v>84</v>
      </c>
      <c r="V393" s="58">
        <v>86</v>
      </c>
      <c r="W393" s="58">
        <v>17</v>
      </c>
      <c r="X393" s="58">
        <v>60</v>
      </c>
      <c r="Y393" s="54">
        <f>P393/$O393</f>
        <v>2.4767801857585141E-2</v>
      </c>
      <c r="Z393" s="54">
        <f>Q393/$O393</f>
        <v>1.0835913312693499E-2</v>
      </c>
      <c r="AA393" s="54">
        <f>R393/$O393</f>
        <v>0.15015479876160992</v>
      </c>
      <c r="AB393" s="54">
        <f>S393/$O393</f>
        <v>0</v>
      </c>
      <c r="AC393" s="54">
        <f>T393/$O393</f>
        <v>0.43188854489164086</v>
      </c>
      <c r="AD393" s="54">
        <f>U393/$O393</f>
        <v>0.13003095975232198</v>
      </c>
      <c r="AE393" s="54">
        <f>V393/$O393</f>
        <v>0.13312693498452013</v>
      </c>
      <c r="AF393" s="54">
        <f>W393/$O393</f>
        <v>2.6315789473684209E-2</v>
      </c>
      <c r="AG393" s="54">
        <f>X393/$O393</f>
        <v>9.2879256965944276E-2</v>
      </c>
      <c r="AH393" s="55">
        <f>(O393/N393)/($O$501/$N$501)</f>
        <v>0.87948663120403114</v>
      </c>
      <c r="AI393" s="54">
        <f>Y393+Z393+AA393</f>
        <v>0.18575851393188855</v>
      </c>
      <c r="AJ393" s="54">
        <f>AB393+AC393+AE393+AG393</f>
        <v>0.6578947368421052</v>
      </c>
      <c r="AK393" s="54">
        <f>AD393</f>
        <v>0.13003095975232198</v>
      </c>
      <c r="AL393" s="54">
        <f>AF393</f>
        <v>2.6315789473684209E-2</v>
      </c>
      <c r="AM393" s="55">
        <f>($AP$6*R393+$AP$7*P393+$AP$8*Q393+$AP$9*S393+$AP$10*T393+$AP$11*U393+$AP$12*V393+$AP$13*W393+$AP$14*X393)/N393</f>
        <v>0.56445937300063975</v>
      </c>
      <c r="AN393" s="54">
        <f>AM393/AM$501</f>
        <v>1.153658770021164</v>
      </c>
      <c r="AV393" s="44"/>
    </row>
    <row r="394" spans="1:48" s="56" customFormat="1" ht="15" customHeight="1" x14ac:dyDescent="0.2">
      <c r="A394" s="43" t="s">
        <v>207</v>
      </c>
      <c r="B394" s="43"/>
      <c r="C394" s="43" t="s">
        <v>121</v>
      </c>
      <c r="D394" s="43">
        <v>16</v>
      </c>
      <c r="E394" s="43">
        <v>14</v>
      </c>
      <c r="F394" s="43" t="s">
        <v>417</v>
      </c>
      <c r="G394" s="43"/>
      <c r="H394" s="43" t="s">
        <v>205</v>
      </c>
      <c r="I394" s="43">
        <v>16</v>
      </c>
      <c r="J394" s="43" t="s">
        <v>504</v>
      </c>
      <c r="K394" s="43">
        <v>7</v>
      </c>
      <c r="L394" s="58">
        <v>257</v>
      </c>
      <c r="M394" s="58">
        <v>274</v>
      </c>
      <c r="N394" s="23">
        <v>1389</v>
      </c>
      <c r="O394" s="23">
        <f>SUM(P394:X394)</f>
        <v>335</v>
      </c>
      <c r="P394" s="58">
        <v>36</v>
      </c>
      <c r="Q394" s="58">
        <v>4</v>
      </c>
      <c r="R394" s="58">
        <v>119</v>
      </c>
      <c r="S394" s="58">
        <v>0</v>
      </c>
      <c r="T394" s="58">
        <v>113</v>
      </c>
      <c r="U394" s="58">
        <v>9</v>
      </c>
      <c r="V394" s="58">
        <v>21</v>
      </c>
      <c r="W394" s="58">
        <v>28</v>
      </c>
      <c r="X394" s="58">
        <v>5</v>
      </c>
      <c r="Y394" s="54">
        <f>P394/$O394</f>
        <v>0.10746268656716418</v>
      </c>
      <c r="Z394" s="54">
        <f>Q394/$O394</f>
        <v>1.1940298507462687E-2</v>
      </c>
      <c r="AA394" s="54">
        <f>R394/$O394</f>
        <v>0.35522388059701493</v>
      </c>
      <c r="AB394" s="54">
        <f>S394/$O394</f>
        <v>0</v>
      </c>
      <c r="AC394" s="54">
        <f>T394/$O394</f>
        <v>0.33731343283582088</v>
      </c>
      <c r="AD394" s="54">
        <f>U394/$O394</f>
        <v>2.6865671641791045E-2</v>
      </c>
      <c r="AE394" s="54">
        <f>V394/$O394</f>
        <v>6.2686567164179099E-2</v>
      </c>
      <c r="AF394" s="54">
        <f>W394/$O394</f>
        <v>8.3582089552238809E-2</v>
      </c>
      <c r="AG394" s="54">
        <f>X394/$O394</f>
        <v>1.4925373134328358E-2</v>
      </c>
      <c r="AH394" s="55">
        <f>(O394/N394)/($O$501/$N$501)</f>
        <v>1.0264274530568283</v>
      </c>
      <c r="AI394" s="54">
        <f>Y394+Z394+AA394</f>
        <v>0.47462686567164181</v>
      </c>
      <c r="AJ394" s="54">
        <f>AB394+AC394+AE394+AG394</f>
        <v>0.41492537313432831</v>
      </c>
      <c r="AK394" s="54">
        <f>AD394</f>
        <v>2.6865671641791045E-2</v>
      </c>
      <c r="AL394" s="54">
        <f>AF394</f>
        <v>8.3582089552238809E-2</v>
      </c>
      <c r="AM394" s="55">
        <f>($AP$6*R394+$AP$7*P394+$AP$8*Q394+$AP$9*S394+$AP$10*T394+$AP$11*U394+$AP$12*V394+$AP$13*W394+$AP$14*X394)/N394</f>
        <v>0.47264218862491003</v>
      </c>
      <c r="AN394" s="54">
        <f>AM394/AM$501</f>
        <v>0.96600009153981525</v>
      </c>
      <c r="AV394" s="44"/>
    </row>
    <row r="395" spans="1:48" s="56" customFormat="1" ht="15" customHeight="1" x14ac:dyDescent="0.2">
      <c r="A395" s="43" t="s">
        <v>89</v>
      </c>
      <c r="B395" s="43"/>
      <c r="C395" s="43" t="s">
        <v>111</v>
      </c>
      <c r="D395" s="43">
        <v>8</v>
      </c>
      <c r="E395" s="43">
        <v>16</v>
      </c>
      <c r="F395" s="43"/>
      <c r="G395" s="43"/>
      <c r="H395" s="43" t="s">
        <v>286</v>
      </c>
      <c r="I395" s="43">
        <v>25</v>
      </c>
      <c r="J395" s="43" t="s">
        <v>507</v>
      </c>
      <c r="K395" s="43">
        <v>4</v>
      </c>
      <c r="L395" s="58">
        <v>125</v>
      </c>
      <c r="M395" s="58">
        <v>129</v>
      </c>
      <c r="N395" s="23">
        <v>665</v>
      </c>
      <c r="O395" s="23">
        <f>SUM(P395:X395)</f>
        <v>181</v>
      </c>
      <c r="P395" s="58">
        <v>27</v>
      </c>
      <c r="Q395" s="58">
        <v>3</v>
      </c>
      <c r="R395" s="58">
        <v>57</v>
      </c>
      <c r="S395" s="58">
        <v>0</v>
      </c>
      <c r="T395" s="58">
        <v>56</v>
      </c>
      <c r="U395" s="58">
        <v>3</v>
      </c>
      <c r="V395" s="58">
        <v>35</v>
      </c>
      <c r="W395" s="58">
        <v>0</v>
      </c>
      <c r="X395" s="58">
        <v>0</v>
      </c>
      <c r="Y395" s="54">
        <f>P395/$O395</f>
        <v>0.14917127071823205</v>
      </c>
      <c r="Z395" s="54">
        <f>Q395/$O395</f>
        <v>1.6574585635359115E-2</v>
      </c>
      <c r="AA395" s="54">
        <f>R395/$O395</f>
        <v>0.31491712707182318</v>
      </c>
      <c r="AB395" s="54">
        <f>S395/$O395</f>
        <v>0</v>
      </c>
      <c r="AC395" s="54">
        <f>T395/$O395</f>
        <v>0.30939226519337015</v>
      </c>
      <c r="AD395" s="54">
        <f>U395/$O395</f>
        <v>1.6574585635359115E-2</v>
      </c>
      <c r="AE395" s="54">
        <f>V395/$O395</f>
        <v>0.19337016574585636</v>
      </c>
      <c r="AF395" s="54">
        <f>W395/$O395</f>
        <v>0</v>
      </c>
      <c r="AG395" s="54">
        <f>X395/$O395</f>
        <v>0</v>
      </c>
      <c r="AH395" s="55">
        <f>(O395/N395)/($O$501/$N$501)</f>
        <v>1.1583575335902325</v>
      </c>
      <c r="AI395" s="54">
        <f>Y395+Z395+AA395</f>
        <v>0.48066298342541436</v>
      </c>
      <c r="AJ395" s="54">
        <f>AB395+AC395+AE395+AG395</f>
        <v>0.50276243093922646</v>
      </c>
      <c r="AK395" s="54">
        <f>AD395</f>
        <v>1.6574585635359115E-2</v>
      </c>
      <c r="AL395" s="54">
        <f>AF395</f>
        <v>0</v>
      </c>
      <c r="AM395" s="55">
        <f>($AP$6*R395+$AP$7*P395+$AP$8*Q395+$AP$9*S395+$AP$10*T395+$AP$11*U395+$AP$12*V395+$AP$13*W395+$AP$14*X395)/N395</f>
        <v>0.54210526315789476</v>
      </c>
      <c r="AN395" s="54">
        <f>AM395/AM$501</f>
        <v>1.1079707788217159</v>
      </c>
      <c r="AV395" s="44"/>
    </row>
    <row r="396" spans="1:48" s="56" customFormat="1" ht="15" customHeight="1" x14ac:dyDescent="0.2">
      <c r="A396" s="43" t="s">
        <v>229</v>
      </c>
      <c r="B396" s="43"/>
      <c r="C396" s="43" t="s">
        <v>120</v>
      </c>
      <c r="D396" s="43">
        <v>19</v>
      </c>
      <c r="E396" s="43">
        <v>17</v>
      </c>
      <c r="F396" s="43"/>
      <c r="G396" s="43"/>
      <c r="H396" s="43" t="s">
        <v>125</v>
      </c>
      <c r="I396" s="43">
        <v>20</v>
      </c>
      <c r="J396" s="43" t="s">
        <v>505</v>
      </c>
      <c r="K396" s="43">
        <v>8</v>
      </c>
      <c r="L396" s="58">
        <v>106</v>
      </c>
      <c r="M396" s="58">
        <v>115</v>
      </c>
      <c r="N396" s="23">
        <v>625</v>
      </c>
      <c r="O396" s="23">
        <f>SUM(P396:X396)</f>
        <v>154</v>
      </c>
      <c r="P396" s="58">
        <v>16</v>
      </c>
      <c r="Q396" s="58">
        <v>24</v>
      </c>
      <c r="R396" s="58">
        <v>63</v>
      </c>
      <c r="S396" s="58">
        <v>0</v>
      </c>
      <c r="T396" s="58">
        <v>9</v>
      </c>
      <c r="U396" s="58">
        <v>0</v>
      </c>
      <c r="V396" s="58">
        <v>31</v>
      </c>
      <c r="W396" s="58">
        <v>11</v>
      </c>
      <c r="X396" s="58">
        <v>0</v>
      </c>
      <c r="Y396" s="54">
        <f>P396/$O396</f>
        <v>0.1038961038961039</v>
      </c>
      <c r="Z396" s="54">
        <f>Q396/$O396</f>
        <v>0.15584415584415584</v>
      </c>
      <c r="AA396" s="54">
        <f>R396/$O396</f>
        <v>0.40909090909090912</v>
      </c>
      <c r="AB396" s="54">
        <f>S396/$O396</f>
        <v>0</v>
      </c>
      <c r="AC396" s="54">
        <f>T396/$O396</f>
        <v>5.844155844155844E-2</v>
      </c>
      <c r="AD396" s="54">
        <f>U396/$O396</f>
        <v>0</v>
      </c>
      <c r="AE396" s="54">
        <f>V396/$O396</f>
        <v>0.20129870129870131</v>
      </c>
      <c r="AF396" s="54">
        <f>W396/$O396</f>
        <v>7.1428571428571425E-2</v>
      </c>
      <c r="AG396" s="54">
        <f>X396/$O396</f>
        <v>0</v>
      </c>
      <c r="AH396" s="55">
        <f>(O396/N396)/($O$501/$N$501)</f>
        <v>1.0486399559334871</v>
      </c>
      <c r="AI396" s="54">
        <f>Y396+Z396+AA396</f>
        <v>0.66883116883116878</v>
      </c>
      <c r="AJ396" s="54">
        <f>AB396+AC396+AE396+AG396</f>
        <v>0.25974025974025977</v>
      </c>
      <c r="AK396" s="54">
        <f>AD396</f>
        <v>0</v>
      </c>
      <c r="AL396" s="54">
        <f>AF396</f>
        <v>7.1428571428571425E-2</v>
      </c>
      <c r="AM396" s="55">
        <f>($AP$6*R396+$AP$7*P396+$AP$8*Q396+$AP$9*S396+$AP$10*T396+$AP$11*U396+$AP$12*V396+$AP$13*W396+$AP$14*X396)/N396</f>
        <v>0.38240000000000002</v>
      </c>
      <c r="AN396" s="54">
        <f>AM396/AM$501</f>
        <v>0.7815604359812679</v>
      </c>
      <c r="AV396" s="44"/>
    </row>
    <row r="397" spans="1:48" s="56" customFormat="1" ht="15" customHeight="1" x14ac:dyDescent="0.2">
      <c r="A397" s="43" t="s">
        <v>45</v>
      </c>
      <c r="B397" s="43"/>
      <c r="C397" s="43" t="s">
        <v>109</v>
      </c>
      <c r="D397" s="43">
        <v>26</v>
      </c>
      <c r="E397" s="43">
        <v>3</v>
      </c>
      <c r="F397" s="43" t="s">
        <v>416</v>
      </c>
      <c r="G397" s="43"/>
      <c r="H397" s="43" t="s">
        <v>25</v>
      </c>
      <c r="I397" s="43">
        <v>24</v>
      </c>
      <c r="J397" s="43" t="s">
        <v>507</v>
      </c>
      <c r="K397" s="43">
        <v>4</v>
      </c>
      <c r="L397" s="58">
        <v>226</v>
      </c>
      <c r="M397" s="58">
        <v>227</v>
      </c>
      <c r="N397" s="23">
        <v>1248</v>
      </c>
      <c r="O397" s="23">
        <f>SUM(P397:X397)</f>
        <v>304</v>
      </c>
      <c r="P397" s="58">
        <v>42</v>
      </c>
      <c r="Q397" s="58">
        <v>21</v>
      </c>
      <c r="R397" s="58">
        <v>118</v>
      </c>
      <c r="S397" s="58">
        <v>0</v>
      </c>
      <c r="T397" s="58">
        <v>58</v>
      </c>
      <c r="U397" s="58">
        <v>10</v>
      </c>
      <c r="V397" s="58">
        <v>33</v>
      </c>
      <c r="W397" s="58">
        <v>22</v>
      </c>
      <c r="X397" s="58">
        <v>0</v>
      </c>
      <c r="Y397" s="54">
        <f>P397/$O397</f>
        <v>0.13815789473684212</v>
      </c>
      <c r="Z397" s="54">
        <f>Q397/$O397</f>
        <v>6.9078947368421059E-2</v>
      </c>
      <c r="AA397" s="54">
        <f>R397/$O397</f>
        <v>0.38815789473684209</v>
      </c>
      <c r="AB397" s="54">
        <f>S397/$O397</f>
        <v>0</v>
      </c>
      <c r="AC397" s="54">
        <f>T397/$O397</f>
        <v>0.19078947368421054</v>
      </c>
      <c r="AD397" s="54">
        <f>U397/$O397</f>
        <v>3.2894736842105261E-2</v>
      </c>
      <c r="AE397" s="54">
        <f>V397/$O397</f>
        <v>0.10855263157894737</v>
      </c>
      <c r="AF397" s="54">
        <f>W397/$O397</f>
        <v>7.2368421052631582E-2</v>
      </c>
      <c r="AG397" s="54">
        <f>X397/$O397</f>
        <v>0</v>
      </c>
      <c r="AH397" s="55">
        <f>(O397/N397)/($O$501/$N$501)</f>
        <v>1.0366799431160638</v>
      </c>
      <c r="AI397" s="54">
        <f>Y397+Z397+AA397</f>
        <v>0.59539473684210531</v>
      </c>
      <c r="AJ397" s="54">
        <f>AB397+AC397+AE397+AG397</f>
        <v>0.29934210526315791</v>
      </c>
      <c r="AK397" s="54">
        <f>AD397</f>
        <v>3.2894736842105261E-2</v>
      </c>
      <c r="AL397" s="54">
        <f>AF397</f>
        <v>7.2368421052631582E-2</v>
      </c>
      <c r="AM397" s="55">
        <f>($AP$6*R397+$AP$7*P397+$AP$8*Q397+$AP$9*S397+$AP$10*T397+$AP$11*U397+$AP$12*V397+$AP$13*W397+$AP$14*X397)/N397</f>
        <v>0.46674679487179488</v>
      </c>
      <c r="AN397" s="54">
        <f>AM397/AM$501</f>
        <v>0.95395091133069931</v>
      </c>
      <c r="AV397" s="44"/>
    </row>
    <row r="398" spans="1:48" s="56" customFormat="1" ht="15" customHeight="1" x14ac:dyDescent="0.2">
      <c r="A398" s="43" t="s">
        <v>282</v>
      </c>
      <c r="B398" s="43"/>
      <c r="C398" s="43" t="s">
        <v>109</v>
      </c>
      <c r="D398" s="43">
        <v>26</v>
      </c>
      <c r="E398" s="43">
        <v>11</v>
      </c>
      <c r="F398" s="43"/>
      <c r="G398" s="43"/>
      <c r="H398" s="43" t="s">
        <v>286</v>
      </c>
      <c r="I398" s="43">
        <v>25</v>
      </c>
      <c r="J398" s="43" t="s">
        <v>507</v>
      </c>
      <c r="K398" s="43">
        <v>4</v>
      </c>
      <c r="L398" s="58">
        <v>68</v>
      </c>
      <c r="M398" s="58">
        <v>72</v>
      </c>
      <c r="N398" s="23">
        <v>357</v>
      </c>
      <c r="O398" s="23">
        <f>SUM(P398:X398)</f>
        <v>91</v>
      </c>
      <c r="P398" s="58">
        <v>12</v>
      </c>
      <c r="Q398" s="58">
        <v>2</v>
      </c>
      <c r="R398" s="58">
        <v>59</v>
      </c>
      <c r="S398" s="58">
        <v>0</v>
      </c>
      <c r="T398" s="58">
        <v>9</v>
      </c>
      <c r="U398" s="58">
        <v>0</v>
      </c>
      <c r="V398" s="58">
        <v>8</v>
      </c>
      <c r="W398" s="58">
        <v>1</v>
      </c>
      <c r="X398" s="58">
        <v>0</v>
      </c>
      <c r="Y398" s="54">
        <f>P398/$O398</f>
        <v>0.13186813186813187</v>
      </c>
      <c r="Z398" s="54">
        <f>Q398/$O398</f>
        <v>2.197802197802198E-2</v>
      </c>
      <c r="AA398" s="54">
        <f>R398/$O398</f>
        <v>0.64835164835164838</v>
      </c>
      <c r="AB398" s="54">
        <f>S398/$O398</f>
        <v>0</v>
      </c>
      <c r="AC398" s="54">
        <f>T398/$O398</f>
        <v>9.8901098901098897E-2</v>
      </c>
      <c r="AD398" s="54">
        <f>U398/$O398</f>
        <v>0</v>
      </c>
      <c r="AE398" s="54">
        <f>V398/$O398</f>
        <v>8.7912087912087919E-2</v>
      </c>
      <c r="AF398" s="54">
        <f>W398/$O398</f>
        <v>1.098901098901099E-2</v>
      </c>
      <c r="AG398" s="54">
        <f>X398/$O398</f>
        <v>0</v>
      </c>
      <c r="AH398" s="55">
        <f>(O398/N398)/($O$501/$N$501)</f>
        <v>1.0848229745301226</v>
      </c>
      <c r="AI398" s="54">
        <f>Y398+Z398+AA398</f>
        <v>0.80219780219780223</v>
      </c>
      <c r="AJ398" s="54">
        <f>AB398+AC398+AE398+AG398</f>
        <v>0.18681318681318682</v>
      </c>
      <c r="AK398" s="54">
        <f>AD398</f>
        <v>0</v>
      </c>
      <c r="AL398" s="54">
        <f>AF398</f>
        <v>1.098901098901099E-2</v>
      </c>
      <c r="AM398" s="55">
        <f>($AP$6*R398+$AP$7*P398+$AP$8*Q398+$AP$9*S398+$AP$10*T398+$AP$11*U398+$AP$12*V398+$AP$13*W398+$AP$14*X398)/N398</f>
        <v>0.37675070028011204</v>
      </c>
      <c r="AN398" s="54">
        <f>AM398/AM$501</f>
        <v>0.77001423003967662</v>
      </c>
      <c r="AV398" s="44"/>
    </row>
    <row r="399" spans="1:48" s="56" customFormat="1" ht="15" customHeight="1" x14ac:dyDescent="0.2">
      <c r="A399" s="43" t="s">
        <v>283</v>
      </c>
      <c r="B399" s="43"/>
      <c r="C399" s="43" t="s">
        <v>109</v>
      </c>
      <c r="D399" s="43">
        <v>26</v>
      </c>
      <c r="E399" s="43">
        <v>15</v>
      </c>
      <c r="F399" s="43"/>
      <c r="G399" s="43"/>
      <c r="H399" s="43" t="s">
        <v>286</v>
      </c>
      <c r="I399" s="43">
        <v>25</v>
      </c>
      <c r="J399" s="43" t="s">
        <v>507</v>
      </c>
      <c r="K399" s="43">
        <v>4</v>
      </c>
      <c r="L399" s="58">
        <v>70</v>
      </c>
      <c r="M399" s="58">
        <v>76</v>
      </c>
      <c r="N399" s="23">
        <v>415</v>
      </c>
      <c r="O399" s="23">
        <f>SUM(P399:X399)</f>
        <v>95</v>
      </c>
      <c r="P399" s="58">
        <v>16</v>
      </c>
      <c r="Q399" s="58">
        <v>0</v>
      </c>
      <c r="R399" s="58">
        <v>51</v>
      </c>
      <c r="S399" s="58">
        <v>0</v>
      </c>
      <c r="T399" s="58">
        <v>19</v>
      </c>
      <c r="U399" s="58">
        <v>0</v>
      </c>
      <c r="V399" s="58">
        <v>3</v>
      </c>
      <c r="W399" s="58">
        <v>6</v>
      </c>
      <c r="X399" s="58">
        <v>0</v>
      </c>
      <c r="Y399" s="54">
        <f>P399/$O399</f>
        <v>0.16842105263157894</v>
      </c>
      <c r="Z399" s="54">
        <f>Q399/$O399</f>
        <v>0</v>
      </c>
      <c r="AA399" s="54">
        <f>R399/$O399</f>
        <v>0.5368421052631579</v>
      </c>
      <c r="AB399" s="54">
        <f>S399/$O399</f>
        <v>0</v>
      </c>
      <c r="AC399" s="54">
        <f>T399/$O399</f>
        <v>0.2</v>
      </c>
      <c r="AD399" s="54">
        <f>U399/$O399</f>
        <v>0</v>
      </c>
      <c r="AE399" s="54">
        <f>V399/$O399</f>
        <v>3.1578947368421054E-2</v>
      </c>
      <c r="AF399" s="54">
        <f>W399/$O399</f>
        <v>6.3157894736842107E-2</v>
      </c>
      <c r="AG399" s="54">
        <f>X399/$O399</f>
        <v>0</v>
      </c>
      <c r="AH399" s="55">
        <f>(O399/N399)/($O$501/$N$501)</f>
        <v>0.97422934413316842</v>
      </c>
      <c r="AI399" s="54">
        <f>Y399+Z399+AA399</f>
        <v>0.70526315789473681</v>
      </c>
      <c r="AJ399" s="54">
        <f>AB399+AC399+AE399+AG399</f>
        <v>0.23157894736842105</v>
      </c>
      <c r="AK399" s="54">
        <f>AD399</f>
        <v>0</v>
      </c>
      <c r="AL399" s="54">
        <f>AF399</f>
        <v>6.3157894736842107E-2</v>
      </c>
      <c r="AM399" s="55">
        <f>($AP$6*R399+$AP$7*P399+$AP$8*Q399+$AP$9*S399+$AP$10*T399+$AP$11*U399+$AP$12*V399+$AP$13*W399+$AP$14*X399)/N399</f>
        <v>0.37831325301204821</v>
      </c>
      <c r="AN399" s="54">
        <f>AM399/AM$501</f>
        <v>0.77320782155227019</v>
      </c>
      <c r="AV399" s="44"/>
    </row>
    <row r="400" spans="1:48" s="56" customFormat="1" ht="15" customHeight="1" x14ac:dyDescent="0.2">
      <c r="A400" s="43" t="s">
        <v>331</v>
      </c>
      <c r="B400" s="43"/>
      <c r="C400" s="43" t="s">
        <v>331</v>
      </c>
      <c r="D400" s="43">
        <v>20</v>
      </c>
      <c r="E400" s="43">
        <v>10</v>
      </c>
      <c r="F400" s="43" t="s">
        <v>416</v>
      </c>
      <c r="G400" s="43"/>
      <c r="H400" s="43" t="s">
        <v>331</v>
      </c>
      <c r="I400" s="43">
        <v>18</v>
      </c>
      <c r="J400" s="43" t="s">
        <v>503</v>
      </c>
      <c r="K400" s="43">
        <v>10</v>
      </c>
      <c r="L400" s="58">
        <v>783</v>
      </c>
      <c r="M400" s="58">
        <v>790</v>
      </c>
      <c r="N400" s="23">
        <v>3826</v>
      </c>
      <c r="O400" s="23">
        <f>SUM(P400:X400)</f>
        <v>819</v>
      </c>
      <c r="P400" s="58">
        <v>61</v>
      </c>
      <c r="Q400" s="58">
        <v>40</v>
      </c>
      <c r="R400" s="68">
        <v>220</v>
      </c>
      <c r="S400" s="68">
        <v>67</v>
      </c>
      <c r="T400" s="68">
        <v>214</v>
      </c>
      <c r="U400" s="58">
        <v>23</v>
      </c>
      <c r="V400" s="68">
        <v>130</v>
      </c>
      <c r="W400" s="68">
        <v>57</v>
      </c>
      <c r="X400" s="58">
        <v>7</v>
      </c>
      <c r="Y400" s="54">
        <f>P400/$O400</f>
        <v>7.448107448107448E-2</v>
      </c>
      <c r="Z400" s="54">
        <f>Q400/$O400</f>
        <v>4.884004884004884E-2</v>
      </c>
      <c r="AA400" s="54">
        <f>R400/$O400</f>
        <v>0.26862026862026861</v>
      </c>
      <c r="AB400" s="54">
        <f>S400/$O400</f>
        <v>8.1807081807081808E-2</v>
      </c>
      <c r="AC400" s="54">
        <f>T400/$O400</f>
        <v>0.26129426129426131</v>
      </c>
      <c r="AD400" s="54">
        <f>U400/$O400</f>
        <v>2.8083028083028084E-2</v>
      </c>
      <c r="AE400" s="54">
        <f>V400/$O400</f>
        <v>0.15873015873015872</v>
      </c>
      <c r="AF400" s="54">
        <f>W400/$O400</f>
        <v>6.95970695970696E-2</v>
      </c>
      <c r="AG400" s="54">
        <f>X400/$O400</f>
        <v>8.5470085470085479E-3</v>
      </c>
      <c r="AH400" s="55">
        <f>(O400/N400)/($O$501/$N$501)</f>
        <v>0.91101312523922739</v>
      </c>
      <c r="AI400" s="54">
        <f>Y400+Z400+AA400</f>
        <v>0.39194139194139194</v>
      </c>
      <c r="AJ400" s="54">
        <f>AB400+AC400+AE400+AG400</f>
        <v>0.51037851037851034</v>
      </c>
      <c r="AK400" s="54">
        <f>AD400</f>
        <v>2.8083028083028084E-2</v>
      </c>
      <c r="AL400" s="54">
        <f>AF400</f>
        <v>6.95970695970696E-2</v>
      </c>
      <c r="AM400" s="55">
        <f>($AP$6*R400+$AP$7*P400+$AP$8*Q400+$AP$9*S400+$AP$10*T400+$AP$11*U400+$AP$12*V400+$AP$13*W400+$AP$14*X400)/N400</f>
        <v>0.40904338734971252</v>
      </c>
      <c r="AN400" s="54">
        <f>AM400/AM$501</f>
        <v>0.83601497947776138</v>
      </c>
      <c r="AV400" s="44"/>
    </row>
    <row r="401" spans="1:48" s="56" customFormat="1" ht="15" customHeight="1" x14ac:dyDescent="0.2">
      <c r="A401" s="43" t="s">
        <v>155</v>
      </c>
      <c r="B401" s="43"/>
      <c r="C401" s="43" t="s">
        <v>111</v>
      </c>
      <c r="D401" s="43">
        <v>8</v>
      </c>
      <c r="E401" s="43">
        <v>12</v>
      </c>
      <c r="F401" s="43"/>
      <c r="G401" s="43"/>
      <c r="H401" s="43" t="s">
        <v>286</v>
      </c>
      <c r="I401" s="43">
        <v>25</v>
      </c>
      <c r="J401" s="43" t="s">
        <v>507</v>
      </c>
      <c r="K401" s="43">
        <v>4</v>
      </c>
      <c r="L401" s="58">
        <v>95</v>
      </c>
      <c r="M401" s="58">
        <v>106</v>
      </c>
      <c r="N401" s="23">
        <v>567</v>
      </c>
      <c r="O401" s="23">
        <f>SUM(P401:X401)</f>
        <v>140</v>
      </c>
      <c r="P401" s="58">
        <v>14</v>
      </c>
      <c r="Q401" s="58">
        <v>6</v>
      </c>
      <c r="R401" s="58">
        <v>69</v>
      </c>
      <c r="S401" s="58">
        <v>0</v>
      </c>
      <c r="T401" s="58">
        <v>29</v>
      </c>
      <c r="U401" s="58">
        <v>2</v>
      </c>
      <c r="V401" s="58">
        <v>13</v>
      </c>
      <c r="W401" s="58">
        <v>5</v>
      </c>
      <c r="X401" s="58">
        <v>2</v>
      </c>
      <c r="Y401" s="54">
        <f>P401/$O401</f>
        <v>0.1</v>
      </c>
      <c r="Z401" s="54">
        <f>Q401/$O401</f>
        <v>4.2857142857142858E-2</v>
      </c>
      <c r="AA401" s="54">
        <f>R401/$O401</f>
        <v>0.49285714285714288</v>
      </c>
      <c r="AB401" s="54">
        <f>S401/$O401</f>
        <v>0</v>
      </c>
      <c r="AC401" s="54">
        <f>T401/$O401</f>
        <v>0.20714285714285716</v>
      </c>
      <c r="AD401" s="54">
        <f>U401/$O401</f>
        <v>1.4285714285714285E-2</v>
      </c>
      <c r="AE401" s="54">
        <f>V401/$O401</f>
        <v>9.285714285714286E-2</v>
      </c>
      <c r="AF401" s="54">
        <f>W401/$O401</f>
        <v>3.5714285714285712E-2</v>
      </c>
      <c r="AG401" s="54">
        <f>X401/$O401</f>
        <v>1.4285714285714285E-2</v>
      </c>
      <c r="AH401" s="55">
        <f>(O401/N401)/($O$501/$N$501)</f>
        <v>1.0508256733340218</v>
      </c>
      <c r="AI401" s="54">
        <f>Y401+Z401+AA401</f>
        <v>0.63571428571428568</v>
      </c>
      <c r="AJ401" s="54">
        <f>AB401+AC401+AE401+AG401</f>
        <v>0.31428571428571433</v>
      </c>
      <c r="AK401" s="54">
        <f>AD401</f>
        <v>1.4285714285714285E-2</v>
      </c>
      <c r="AL401" s="54">
        <f>AF401</f>
        <v>3.5714285714285712E-2</v>
      </c>
      <c r="AM401" s="55">
        <f>($AP$6*R401+$AP$7*P401+$AP$8*Q401+$AP$9*S401+$AP$10*T401+$AP$11*U401+$AP$12*V401+$AP$13*W401+$AP$14*X401)/N401</f>
        <v>0.42151675485008816</v>
      </c>
      <c r="AN401" s="54">
        <f>AM401/AM$501</f>
        <v>0.86150841708693549</v>
      </c>
      <c r="AV401" s="44"/>
    </row>
    <row r="402" spans="1:48" s="56" customFormat="1" ht="15" customHeight="1" x14ac:dyDescent="0.2">
      <c r="A402" s="43" t="s">
        <v>1</v>
      </c>
      <c r="B402" s="43"/>
      <c r="C402" s="43" t="s">
        <v>115</v>
      </c>
      <c r="D402" s="43">
        <v>32</v>
      </c>
      <c r="E402" s="43">
        <v>27</v>
      </c>
      <c r="F402" s="43" t="s">
        <v>417</v>
      </c>
      <c r="G402" s="43"/>
      <c r="H402" s="43" t="s">
        <v>49</v>
      </c>
      <c r="I402" s="43">
        <v>7</v>
      </c>
      <c r="J402" s="43" t="s">
        <v>505</v>
      </c>
      <c r="K402" s="43">
        <v>8</v>
      </c>
      <c r="L402" s="58">
        <v>336</v>
      </c>
      <c r="M402" s="58">
        <v>379</v>
      </c>
      <c r="N402" s="23">
        <v>1937</v>
      </c>
      <c r="O402" s="23">
        <f>SUM(P402:X402)</f>
        <v>443</v>
      </c>
      <c r="P402" s="58">
        <v>40</v>
      </c>
      <c r="Q402" s="58">
        <v>17</v>
      </c>
      <c r="R402" s="58">
        <v>173</v>
      </c>
      <c r="S402" s="58">
        <v>0</v>
      </c>
      <c r="T402" s="58">
        <v>86</v>
      </c>
      <c r="U402" s="58">
        <v>5</v>
      </c>
      <c r="V402" s="58">
        <v>90</v>
      </c>
      <c r="W402" s="58">
        <v>32</v>
      </c>
      <c r="X402" s="58">
        <v>0</v>
      </c>
      <c r="Y402" s="54">
        <f>P402/$O402</f>
        <v>9.0293453724604969E-2</v>
      </c>
      <c r="Z402" s="54">
        <f>Q402/$O402</f>
        <v>3.8374717832957109E-2</v>
      </c>
      <c r="AA402" s="54">
        <f>R402/$O402</f>
        <v>0.3905191873589165</v>
      </c>
      <c r="AB402" s="54">
        <f>S402/$O402</f>
        <v>0</v>
      </c>
      <c r="AC402" s="54">
        <f>T402/$O402</f>
        <v>0.19413092550790068</v>
      </c>
      <c r="AD402" s="54">
        <f>U402/$O402</f>
        <v>1.1286681715575621E-2</v>
      </c>
      <c r="AE402" s="54">
        <f>V402/$O402</f>
        <v>0.20316027088036118</v>
      </c>
      <c r="AF402" s="54">
        <f>W402/$O402</f>
        <v>7.2234762979683967E-2</v>
      </c>
      <c r="AG402" s="54">
        <f>X402/$O402</f>
        <v>0</v>
      </c>
      <c r="AH402" s="55">
        <f>(O402/N402)/($O$501/$N$501)</f>
        <v>0.97332931430678127</v>
      </c>
      <c r="AI402" s="54">
        <f>Y402+Z402+AA402</f>
        <v>0.5191873589164786</v>
      </c>
      <c r="AJ402" s="54">
        <f>AB402+AC402+AE402+AG402</f>
        <v>0.39729119638826182</v>
      </c>
      <c r="AK402" s="54">
        <f>AD402</f>
        <v>1.1286681715575621E-2</v>
      </c>
      <c r="AL402" s="54">
        <f>AF402</f>
        <v>7.2234762979683967E-2</v>
      </c>
      <c r="AM402" s="55">
        <f>($AP$6*R402+$AP$7*P402+$AP$8*Q402+$AP$9*S402+$AP$10*T402+$AP$11*U402+$AP$12*V402+$AP$13*W402+$AP$14*X402)/N402</f>
        <v>0.38668043366029942</v>
      </c>
      <c r="AN402" s="54">
        <f>AM402/AM$501</f>
        <v>0.79030891296278594</v>
      </c>
      <c r="AV402" s="44"/>
    </row>
    <row r="403" spans="1:48" s="56" customFormat="1" ht="15" customHeight="1" x14ac:dyDescent="0.2">
      <c r="A403" s="43" t="s">
        <v>165</v>
      </c>
      <c r="B403" s="43">
        <v>3</v>
      </c>
      <c r="C403" s="43" t="s">
        <v>106</v>
      </c>
      <c r="D403" s="43">
        <v>9</v>
      </c>
      <c r="E403" s="43">
        <v>6</v>
      </c>
      <c r="F403" s="43"/>
      <c r="G403" s="43"/>
      <c r="H403" s="43" t="s">
        <v>335</v>
      </c>
      <c r="I403" s="43">
        <v>10</v>
      </c>
      <c r="J403" s="43" t="s">
        <v>501</v>
      </c>
      <c r="K403" s="43">
        <v>6</v>
      </c>
      <c r="L403" s="58">
        <v>49</v>
      </c>
      <c r="M403" s="58">
        <v>60</v>
      </c>
      <c r="N403" s="23">
        <v>320</v>
      </c>
      <c r="O403" s="23">
        <f>SUM(P403:X403)</f>
        <v>80</v>
      </c>
      <c r="P403" s="58">
        <v>11</v>
      </c>
      <c r="Q403" s="58">
        <v>9</v>
      </c>
      <c r="R403" s="58">
        <v>48</v>
      </c>
      <c r="S403" s="58">
        <v>0</v>
      </c>
      <c r="T403" s="58">
        <v>7</v>
      </c>
      <c r="U403" s="58">
        <v>0</v>
      </c>
      <c r="V403" s="58">
        <v>0</v>
      </c>
      <c r="W403" s="58">
        <v>5</v>
      </c>
      <c r="X403" s="58">
        <v>0</v>
      </c>
      <c r="Y403" s="54">
        <f>P403/$O403</f>
        <v>0.13750000000000001</v>
      </c>
      <c r="Z403" s="54">
        <f>Q403/$O403</f>
        <v>0.1125</v>
      </c>
      <c r="AA403" s="54">
        <f>R403/$O403</f>
        <v>0.6</v>
      </c>
      <c r="AB403" s="54">
        <f>S403/$O403</f>
        <v>0</v>
      </c>
      <c r="AC403" s="54">
        <f>T403/$O403</f>
        <v>8.7499999999999994E-2</v>
      </c>
      <c r="AD403" s="54">
        <f>U403/$O403</f>
        <v>0</v>
      </c>
      <c r="AE403" s="54">
        <f>V403/$O403</f>
        <v>0</v>
      </c>
      <c r="AF403" s="54">
        <f>W403/$O403</f>
        <v>6.25E-2</v>
      </c>
      <c r="AG403" s="54">
        <f>X403/$O403</f>
        <v>0</v>
      </c>
      <c r="AH403" s="55">
        <f>(O403/N403)/($O$501/$N$501)</f>
        <v>1.0639609942506971</v>
      </c>
      <c r="AI403" s="54">
        <f>Y403+Z403+AA403</f>
        <v>0.85</v>
      </c>
      <c r="AJ403" s="54">
        <f>AB403+AC403+AE403+AG403</f>
        <v>8.7499999999999994E-2</v>
      </c>
      <c r="AK403" s="54">
        <f>AD403</f>
        <v>0</v>
      </c>
      <c r="AL403" s="54">
        <f>AF403</f>
        <v>6.25E-2</v>
      </c>
      <c r="AM403" s="55">
        <f>($AP$6*R403+$AP$7*P403+$AP$8*Q403+$AP$9*S403+$AP$10*T403+$AP$11*U403+$AP$12*V403+$AP$13*W403+$AP$14*X403)/N403</f>
        <v>0.37968750000000001</v>
      </c>
      <c r="AN403" s="54">
        <f>AM403/AM$501</f>
        <v>0.77601654821296462</v>
      </c>
      <c r="AV403" s="44"/>
    </row>
    <row r="404" spans="1:48" s="56" customFormat="1" ht="15" customHeight="1" x14ac:dyDescent="0.2">
      <c r="A404" s="43" t="s">
        <v>71</v>
      </c>
      <c r="B404" s="43"/>
      <c r="C404" s="43" t="s">
        <v>115</v>
      </c>
      <c r="D404" s="43">
        <v>32</v>
      </c>
      <c r="E404" s="43">
        <v>23</v>
      </c>
      <c r="F404" s="43"/>
      <c r="G404" s="43"/>
      <c r="H404" s="43" t="s">
        <v>171</v>
      </c>
      <c r="I404" s="43">
        <v>1</v>
      </c>
      <c r="J404" s="43" t="s">
        <v>501</v>
      </c>
      <c r="K404" s="43">
        <v>6</v>
      </c>
      <c r="L404" s="58">
        <v>66</v>
      </c>
      <c r="M404" s="58">
        <v>74</v>
      </c>
      <c r="N404" s="23">
        <v>391</v>
      </c>
      <c r="O404" s="23">
        <f>SUM(P404:X404)</f>
        <v>101</v>
      </c>
      <c r="P404" s="58">
        <v>10</v>
      </c>
      <c r="Q404" s="58">
        <v>1</v>
      </c>
      <c r="R404" s="58">
        <v>51</v>
      </c>
      <c r="S404" s="58">
        <v>0</v>
      </c>
      <c r="T404" s="58">
        <v>18</v>
      </c>
      <c r="U404" s="58">
        <v>6</v>
      </c>
      <c r="V404" s="58">
        <v>9</v>
      </c>
      <c r="W404" s="58">
        <v>5</v>
      </c>
      <c r="X404" s="58">
        <v>1</v>
      </c>
      <c r="Y404" s="54">
        <f>P404/$O404</f>
        <v>9.9009900990099015E-2</v>
      </c>
      <c r="Z404" s="54">
        <f>Q404/$O404</f>
        <v>9.9009900990099011E-3</v>
      </c>
      <c r="AA404" s="54">
        <f>R404/$O404</f>
        <v>0.50495049504950495</v>
      </c>
      <c r="AB404" s="54">
        <f>S404/$O404</f>
        <v>0</v>
      </c>
      <c r="AC404" s="54">
        <f>T404/$O404</f>
        <v>0.17821782178217821</v>
      </c>
      <c r="AD404" s="54">
        <f>U404/$O404</f>
        <v>5.9405940594059403E-2</v>
      </c>
      <c r="AE404" s="54">
        <f>V404/$O404</f>
        <v>8.9108910891089105E-2</v>
      </c>
      <c r="AF404" s="54">
        <f>W404/$O404</f>
        <v>4.9504950495049507E-2</v>
      </c>
      <c r="AG404" s="54">
        <f>X404/$O404</f>
        <v>9.9009900990099011E-3</v>
      </c>
      <c r="AH404" s="55">
        <f>(O404/N404)/($O$501/$N$501)</f>
        <v>1.0993356564636361</v>
      </c>
      <c r="AI404" s="54">
        <f>Y404+Z404+AA404</f>
        <v>0.61386138613861385</v>
      </c>
      <c r="AJ404" s="54">
        <f>AB404+AC404+AE404+AG404</f>
        <v>0.27722772277227725</v>
      </c>
      <c r="AK404" s="54">
        <f>AD404</f>
        <v>5.9405940594059403E-2</v>
      </c>
      <c r="AL404" s="54">
        <f>AF404</f>
        <v>4.9504950495049507E-2</v>
      </c>
      <c r="AM404" s="55">
        <f>($AP$6*R404+$AP$7*P404+$AP$8*Q404+$AP$9*S404+$AP$10*T404+$AP$11*U404+$AP$12*V404+$AP$13*W404+$AP$14*X404)/N404</f>
        <v>0.50127877237851659</v>
      </c>
      <c r="AN404" s="54">
        <f>AM404/AM$501</f>
        <v>1.0245283888292578</v>
      </c>
      <c r="AV404" s="44"/>
    </row>
    <row r="405" spans="1:48" s="56" customFormat="1" ht="15" customHeight="1" x14ac:dyDescent="0.2">
      <c r="A405" s="43" t="s">
        <v>23</v>
      </c>
      <c r="B405" s="43"/>
      <c r="C405" s="43" t="s">
        <v>115</v>
      </c>
      <c r="D405" s="43">
        <v>32</v>
      </c>
      <c r="E405" s="43">
        <v>24</v>
      </c>
      <c r="F405" s="43"/>
      <c r="G405" s="43"/>
      <c r="H405" s="43" t="s">
        <v>49</v>
      </c>
      <c r="I405" s="43">
        <v>7</v>
      </c>
      <c r="J405" s="43" t="s">
        <v>505</v>
      </c>
      <c r="K405" s="43">
        <v>8</v>
      </c>
      <c r="L405" s="58">
        <v>70</v>
      </c>
      <c r="M405" s="58">
        <v>83</v>
      </c>
      <c r="N405" s="23">
        <v>423</v>
      </c>
      <c r="O405" s="23">
        <f>SUM(P405:X405)</f>
        <v>110</v>
      </c>
      <c r="P405" s="58">
        <v>13</v>
      </c>
      <c r="Q405" s="58">
        <v>5</v>
      </c>
      <c r="R405" s="58">
        <v>68</v>
      </c>
      <c r="S405" s="58">
        <v>0</v>
      </c>
      <c r="T405" s="58">
        <v>13</v>
      </c>
      <c r="U405" s="58">
        <v>6</v>
      </c>
      <c r="V405" s="58">
        <v>0</v>
      </c>
      <c r="W405" s="58">
        <v>5</v>
      </c>
      <c r="X405" s="58">
        <v>0</v>
      </c>
      <c r="Y405" s="54">
        <f>P405/$O405</f>
        <v>0.11818181818181818</v>
      </c>
      <c r="Z405" s="54">
        <f>Q405/$O405</f>
        <v>4.5454545454545456E-2</v>
      </c>
      <c r="AA405" s="54">
        <f>R405/$O405</f>
        <v>0.61818181818181817</v>
      </c>
      <c r="AB405" s="54">
        <f>S405/$O405</f>
        <v>0</v>
      </c>
      <c r="AC405" s="54">
        <f>T405/$O405</f>
        <v>0.11818181818181818</v>
      </c>
      <c r="AD405" s="54">
        <f>U405/$O405</f>
        <v>5.4545454545454543E-2</v>
      </c>
      <c r="AE405" s="54">
        <f>V405/$O405</f>
        <v>0</v>
      </c>
      <c r="AF405" s="54">
        <f>W405/$O405</f>
        <v>4.5454545454545456E-2</v>
      </c>
      <c r="AG405" s="54">
        <f>X405/$O405</f>
        <v>0</v>
      </c>
      <c r="AH405" s="55">
        <f>(O405/N405)/($O$501/$N$501)</f>
        <v>1.1067206559581719</v>
      </c>
      <c r="AI405" s="54">
        <f>Y405+Z405+AA405</f>
        <v>0.78181818181818175</v>
      </c>
      <c r="AJ405" s="54">
        <f>AB405+AC405+AE405+AG405</f>
        <v>0.11818181818181818</v>
      </c>
      <c r="AK405" s="54">
        <f>AD405</f>
        <v>5.4545454545454543E-2</v>
      </c>
      <c r="AL405" s="54">
        <f>AF405</f>
        <v>4.5454545454545456E-2</v>
      </c>
      <c r="AM405" s="55">
        <f>($AP$6*R405+$AP$7*P405+$AP$8*Q405+$AP$9*S405+$AP$10*T405+$AP$11*U405+$AP$12*V405+$AP$13*W405+$AP$14*X405)/N405</f>
        <v>0.47872340425531917</v>
      </c>
      <c r="AN405" s="54">
        <f>AM405/AM$501</f>
        <v>0.97842906000058583</v>
      </c>
      <c r="AV405" s="44"/>
    </row>
    <row r="406" spans="1:48" s="56" customFormat="1" ht="15" customHeight="1" x14ac:dyDescent="0.2">
      <c r="A406" s="43" t="s">
        <v>486</v>
      </c>
      <c r="B406" s="43"/>
      <c r="C406" s="43" t="s">
        <v>114</v>
      </c>
      <c r="D406" s="43">
        <v>23</v>
      </c>
      <c r="E406" s="43">
        <v>5</v>
      </c>
      <c r="F406" s="43"/>
      <c r="G406" s="43"/>
      <c r="H406" s="43" t="s">
        <v>426</v>
      </c>
      <c r="I406" s="43">
        <v>21</v>
      </c>
      <c r="J406" s="43" t="s">
        <v>470</v>
      </c>
      <c r="K406" s="43">
        <v>2</v>
      </c>
      <c r="L406" s="58">
        <v>118</v>
      </c>
      <c r="M406" s="58">
        <v>124</v>
      </c>
      <c r="N406" s="23">
        <v>669</v>
      </c>
      <c r="O406" s="23">
        <f>SUM(P406:X406)</f>
        <v>170</v>
      </c>
      <c r="P406" s="58">
        <v>22</v>
      </c>
      <c r="Q406" s="58">
        <v>1</v>
      </c>
      <c r="R406" s="58">
        <v>71</v>
      </c>
      <c r="S406" s="58">
        <v>0</v>
      </c>
      <c r="T406" s="58">
        <v>21</v>
      </c>
      <c r="U406" s="58">
        <v>10</v>
      </c>
      <c r="V406" s="58">
        <v>13</v>
      </c>
      <c r="W406" s="58">
        <v>32</v>
      </c>
      <c r="X406" s="58">
        <v>0</v>
      </c>
      <c r="Y406" s="54">
        <f>P406/$O406</f>
        <v>0.12941176470588237</v>
      </c>
      <c r="Z406" s="54">
        <f>Q406/$O406</f>
        <v>5.8823529411764705E-3</v>
      </c>
      <c r="AA406" s="54">
        <f>R406/$O406</f>
        <v>0.41764705882352943</v>
      </c>
      <c r="AB406" s="54">
        <f>S406/$O406</f>
        <v>0</v>
      </c>
      <c r="AC406" s="54">
        <f>T406/$O406</f>
        <v>0.12352941176470589</v>
      </c>
      <c r="AD406" s="54">
        <f>U406/$O406</f>
        <v>5.8823529411764705E-2</v>
      </c>
      <c r="AE406" s="54">
        <f>V406/$O406</f>
        <v>7.6470588235294124E-2</v>
      </c>
      <c r="AF406" s="54">
        <f>W406/$O406</f>
        <v>0.18823529411764706</v>
      </c>
      <c r="AG406" s="54">
        <f>X406/$O406</f>
        <v>0</v>
      </c>
      <c r="AH406" s="55">
        <f>(O406/N406)/($O$501/$N$501)</f>
        <v>1.0814551212114709</v>
      </c>
      <c r="AI406" s="54">
        <f>Y406+Z406+AA406</f>
        <v>0.55294117647058827</v>
      </c>
      <c r="AJ406" s="54">
        <f>AB406+AC406+AE406+AG406</f>
        <v>0.2</v>
      </c>
      <c r="AK406" s="54">
        <f>AD406</f>
        <v>5.8823529411764705E-2</v>
      </c>
      <c r="AL406" s="54">
        <f>AF406</f>
        <v>0.18823529411764706</v>
      </c>
      <c r="AM406" s="55">
        <f>($AP$6*R406+$AP$7*P406+$AP$8*Q406+$AP$9*S406+$AP$10*T406+$AP$11*U406+$AP$12*V406+$AP$13*W406+$AP$14*X406)/N406</f>
        <v>0.48281016442451419</v>
      </c>
      <c r="AN406" s="54">
        <f>AM406/AM$501</f>
        <v>0.98678170136979848</v>
      </c>
      <c r="AV406" s="44"/>
    </row>
    <row r="407" spans="1:48" s="56" customFormat="1" ht="15" customHeight="1" x14ac:dyDescent="0.2">
      <c r="A407" s="43" t="s">
        <v>444</v>
      </c>
      <c r="B407" s="43"/>
      <c r="C407" s="43" t="s">
        <v>116</v>
      </c>
      <c r="D407" s="43">
        <v>3</v>
      </c>
      <c r="E407" s="43">
        <v>15</v>
      </c>
      <c r="F407" s="43"/>
      <c r="G407" s="43"/>
      <c r="H407" s="43" t="s">
        <v>424</v>
      </c>
      <c r="I407" s="43">
        <v>26</v>
      </c>
      <c r="J407" s="43" t="s">
        <v>502</v>
      </c>
      <c r="K407" s="43">
        <v>9</v>
      </c>
      <c r="L407" s="58">
        <v>46</v>
      </c>
      <c r="M407" s="58">
        <v>64</v>
      </c>
      <c r="N407" s="23">
        <v>357</v>
      </c>
      <c r="O407" s="22">
        <f>SUM(P407:X407)</f>
        <v>103</v>
      </c>
      <c r="P407" s="58">
        <v>11</v>
      </c>
      <c r="Q407" s="58">
        <v>5</v>
      </c>
      <c r="R407" s="58">
        <v>54</v>
      </c>
      <c r="S407" s="58">
        <v>0</v>
      </c>
      <c r="T407" s="58">
        <v>25</v>
      </c>
      <c r="U407" s="58">
        <v>2</v>
      </c>
      <c r="V407" s="58">
        <v>3</v>
      </c>
      <c r="W407" s="58">
        <v>3</v>
      </c>
      <c r="X407" s="58">
        <v>0</v>
      </c>
      <c r="Y407" s="54">
        <f>P407/$O407</f>
        <v>0.10679611650485436</v>
      </c>
      <c r="Z407" s="54">
        <f>Q407/$O407</f>
        <v>4.8543689320388349E-2</v>
      </c>
      <c r="AA407" s="54">
        <f>R407/$O407</f>
        <v>0.52427184466019416</v>
      </c>
      <c r="AB407" s="54">
        <f>S407/$O407</f>
        <v>0</v>
      </c>
      <c r="AC407" s="54">
        <f>T407/$O407</f>
        <v>0.24271844660194175</v>
      </c>
      <c r="AD407" s="54">
        <f>U407/$O407</f>
        <v>1.9417475728155338E-2</v>
      </c>
      <c r="AE407" s="54">
        <f>V407/$O407</f>
        <v>2.9126213592233011E-2</v>
      </c>
      <c r="AF407" s="54">
        <f>W407/$O407</f>
        <v>2.9126213592233011E-2</v>
      </c>
      <c r="AG407" s="54">
        <f>X407/$O407</f>
        <v>0</v>
      </c>
      <c r="AH407" s="55">
        <f>(O407/N407)/($O$501/$N$501)</f>
        <v>1.2278765535890397</v>
      </c>
      <c r="AI407" s="54">
        <f>Y407+Z407+AA407</f>
        <v>0.67961165048543681</v>
      </c>
      <c r="AJ407" s="54">
        <f>AB407+AC407+AE407+AG407</f>
        <v>0.27184466019417475</v>
      </c>
      <c r="AK407" s="54">
        <f>AD407</f>
        <v>1.9417475728155338E-2</v>
      </c>
      <c r="AL407" s="54">
        <f>AF407</f>
        <v>2.9126213592233011E-2</v>
      </c>
      <c r="AM407" s="55">
        <f>($AP$6*R407+$AP$7*P407+$AP$8*Q407+$AP$9*S407+$AP$10*T407+$AP$11*U407+$AP$12*V407+$AP$13*W407+$AP$14*X407)/N407</f>
        <v>0.51260504201680668</v>
      </c>
      <c r="AN407" s="54">
        <f>AM407/AM$501</f>
        <v>1.04767735388298</v>
      </c>
      <c r="AV407" s="44"/>
    </row>
    <row r="408" spans="1:48" s="56" customFormat="1" ht="15" customHeight="1" x14ac:dyDescent="0.2">
      <c r="A408" s="43" t="s">
        <v>379</v>
      </c>
      <c r="B408" s="43"/>
      <c r="C408" s="43" t="s">
        <v>326</v>
      </c>
      <c r="D408" s="43">
        <v>13</v>
      </c>
      <c r="E408" s="43">
        <v>3</v>
      </c>
      <c r="F408" s="43"/>
      <c r="G408" s="43"/>
      <c r="H408" s="43" t="s">
        <v>422</v>
      </c>
      <c r="I408" s="43">
        <v>23</v>
      </c>
      <c r="J408" s="43" t="s">
        <v>502</v>
      </c>
      <c r="K408" s="43">
        <v>9</v>
      </c>
      <c r="L408" s="58">
        <v>157</v>
      </c>
      <c r="M408" s="58">
        <v>160</v>
      </c>
      <c r="N408" s="23">
        <v>894</v>
      </c>
      <c r="O408" s="23">
        <f>SUM(P408:X408)</f>
        <v>187</v>
      </c>
      <c r="P408" s="58">
        <v>27</v>
      </c>
      <c r="Q408" s="58">
        <v>1</v>
      </c>
      <c r="R408" s="58">
        <v>100</v>
      </c>
      <c r="S408" s="58">
        <v>0</v>
      </c>
      <c r="T408" s="58">
        <v>26</v>
      </c>
      <c r="U408" s="58">
        <v>2</v>
      </c>
      <c r="V408" s="58">
        <v>22</v>
      </c>
      <c r="W408" s="58">
        <v>7</v>
      </c>
      <c r="X408" s="58">
        <v>2</v>
      </c>
      <c r="Y408" s="54">
        <f>P408/$O408</f>
        <v>0.14438502673796791</v>
      </c>
      <c r="Z408" s="54">
        <f>Q408/$O408</f>
        <v>5.3475935828877002E-3</v>
      </c>
      <c r="AA408" s="54">
        <f>R408/$O408</f>
        <v>0.53475935828877008</v>
      </c>
      <c r="AB408" s="54">
        <f>S408/$O408</f>
        <v>0</v>
      </c>
      <c r="AC408" s="54">
        <f>T408/$O408</f>
        <v>0.13903743315508021</v>
      </c>
      <c r="AD408" s="54">
        <f>U408/$O408</f>
        <v>1.06951871657754E-2</v>
      </c>
      <c r="AE408" s="54">
        <f>V408/$O408</f>
        <v>0.11764705882352941</v>
      </c>
      <c r="AF408" s="54">
        <f>W408/$O408</f>
        <v>3.7433155080213901E-2</v>
      </c>
      <c r="AG408" s="54">
        <f>X408/$O408</f>
        <v>1.06951871657754E-2</v>
      </c>
      <c r="AH408" s="55">
        <f>(O408/N408)/($O$501/$N$501)</f>
        <v>0.89020450078246249</v>
      </c>
      <c r="AI408" s="54">
        <f>Y408+Z408+AA408</f>
        <v>0.68449197860962574</v>
      </c>
      <c r="AJ408" s="54">
        <f>AB408+AC408+AE408+AG408</f>
        <v>0.26737967914438504</v>
      </c>
      <c r="AK408" s="54">
        <f>AD408</f>
        <v>1.06951871657754E-2</v>
      </c>
      <c r="AL408" s="54">
        <f>AF408</f>
        <v>3.7433155080213901E-2</v>
      </c>
      <c r="AM408" s="55">
        <f>($AP$6*R408+$AP$7*P408+$AP$8*Q408+$AP$9*S408+$AP$10*T408+$AP$11*U408+$AP$12*V408+$AP$13*W408+$AP$14*X408)/N408</f>
        <v>0.34340044742729309</v>
      </c>
      <c r="AN408" s="54">
        <f>AM408/AM$501</f>
        <v>0.70185199635836204</v>
      </c>
      <c r="AV408" s="44"/>
    </row>
    <row r="409" spans="1:48" s="56" customFormat="1" ht="15" customHeight="1" x14ac:dyDescent="0.2">
      <c r="A409" s="43" t="s">
        <v>27</v>
      </c>
      <c r="B409" s="43"/>
      <c r="C409" s="43" t="s">
        <v>112</v>
      </c>
      <c r="D409" s="43">
        <v>17</v>
      </c>
      <c r="E409" s="43">
        <v>18</v>
      </c>
      <c r="F409" s="43"/>
      <c r="G409" s="43" t="s">
        <v>586</v>
      </c>
      <c r="H409" s="43" t="s">
        <v>72</v>
      </c>
      <c r="I409" s="43">
        <v>11</v>
      </c>
      <c r="J409" s="43" t="s">
        <v>507</v>
      </c>
      <c r="K409" s="43">
        <v>4</v>
      </c>
      <c r="L409" s="58">
        <v>199</v>
      </c>
      <c r="M409" s="58">
        <v>213</v>
      </c>
      <c r="N409" s="23">
        <v>1055</v>
      </c>
      <c r="O409" s="23">
        <f>SUM(P409:X409)</f>
        <v>257</v>
      </c>
      <c r="P409" s="58">
        <v>50</v>
      </c>
      <c r="Q409" s="58">
        <v>0</v>
      </c>
      <c r="R409" s="58">
        <v>117</v>
      </c>
      <c r="S409" s="58">
        <v>0</v>
      </c>
      <c r="T409" s="58">
        <v>73</v>
      </c>
      <c r="U409" s="58">
        <v>4</v>
      </c>
      <c r="V409" s="58">
        <v>1</v>
      </c>
      <c r="W409" s="58">
        <v>11</v>
      </c>
      <c r="X409" s="58">
        <v>1</v>
      </c>
      <c r="Y409" s="54">
        <f>P409/$O409</f>
        <v>0.19455252918287938</v>
      </c>
      <c r="Z409" s="54">
        <f>Q409/$O409</f>
        <v>0</v>
      </c>
      <c r="AA409" s="54">
        <f>R409/$O409</f>
        <v>0.45525291828793774</v>
      </c>
      <c r="AB409" s="54">
        <f>S409/$O409</f>
        <v>0</v>
      </c>
      <c r="AC409" s="54">
        <f>T409/$O409</f>
        <v>0.28404669260700388</v>
      </c>
      <c r="AD409" s="54">
        <f>U409/$O409</f>
        <v>1.556420233463035E-2</v>
      </c>
      <c r="AE409" s="54">
        <f>V409/$O409</f>
        <v>3.8910505836575876E-3</v>
      </c>
      <c r="AF409" s="54">
        <f>W409/$O409</f>
        <v>4.2801556420233464E-2</v>
      </c>
      <c r="AG409" s="54">
        <f>X409/$O409</f>
        <v>3.8910505836575876E-3</v>
      </c>
      <c r="AH409" s="55">
        <f>(O409/N409)/($O$501/$N$501)</f>
        <v>1.0367316607485466</v>
      </c>
      <c r="AI409" s="54">
        <f>Y409+Z409+AA409</f>
        <v>0.64980544747081714</v>
      </c>
      <c r="AJ409" s="54">
        <f>AB409+AC409+AE409+AG409</f>
        <v>0.29182879377431903</v>
      </c>
      <c r="AK409" s="54">
        <f>AD409</f>
        <v>1.556420233463035E-2</v>
      </c>
      <c r="AL409" s="54">
        <f>AF409</f>
        <v>4.2801556420233464E-2</v>
      </c>
      <c r="AM409" s="55">
        <f>($AP$6*R409+$AP$7*P409+$AP$8*Q409+$AP$9*S409+$AP$10*T409+$AP$11*U409+$AP$12*V409+$AP$13*W409+$AP$14*X409)/N409</f>
        <v>0.46966824644549765</v>
      </c>
      <c r="AN409" s="54">
        <f>AM409/AM$501</f>
        <v>0.9599218605086316</v>
      </c>
      <c r="AV409" s="44"/>
    </row>
    <row r="410" spans="1:48" s="56" customFormat="1" ht="15" customHeight="1" x14ac:dyDescent="0.2">
      <c r="A410" s="43" t="s">
        <v>441</v>
      </c>
      <c r="B410" s="43"/>
      <c r="C410" s="43" t="s">
        <v>433</v>
      </c>
      <c r="D410" s="43">
        <v>99</v>
      </c>
      <c r="E410" s="43">
        <v>4</v>
      </c>
      <c r="F410" s="43"/>
      <c r="G410" s="43" t="s">
        <v>433</v>
      </c>
      <c r="H410" s="43" t="s">
        <v>500</v>
      </c>
      <c r="I410" s="43">
        <v>99</v>
      </c>
      <c r="J410" s="43" t="s">
        <v>501</v>
      </c>
      <c r="K410" s="43">
        <v>6</v>
      </c>
      <c r="L410" s="58">
        <v>236</v>
      </c>
      <c r="M410" s="58">
        <v>261</v>
      </c>
      <c r="N410" s="58">
        <v>1206</v>
      </c>
      <c r="O410" s="23">
        <f>SUM(P410:X410)</f>
        <v>316</v>
      </c>
      <c r="P410" s="58">
        <v>36</v>
      </c>
      <c r="Q410" s="58">
        <v>26</v>
      </c>
      <c r="R410" s="58">
        <v>120</v>
      </c>
      <c r="S410" s="58">
        <v>0</v>
      </c>
      <c r="T410" s="58">
        <v>89</v>
      </c>
      <c r="U410" s="58">
        <v>5</v>
      </c>
      <c r="V410" s="58">
        <v>11</v>
      </c>
      <c r="W410" s="58">
        <v>24</v>
      </c>
      <c r="X410" s="58">
        <v>5</v>
      </c>
      <c r="Y410" s="54">
        <f>P410/$O410</f>
        <v>0.11392405063291139</v>
      </c>
      <c r="Z410" s="54">
        <f>Q410/$O410</f>
        <v>8.2278481012658222E-2</v>
      </c>
      <c r="AA410" s="54">
        <f>R410/$O410</f>
        <v>0.379746835443038</v>
      </c>
      <c r="AB410" s="54">
        <f>S410/$O410</f>
        <v>0</v>
      </c>
      <c r="AC410" s="54">
        <f>T410/$O410</f>
        <v>0.28164556962025317</v>
      </c>
      <c r="AD410" s="54">
        <f>U410/$O410</f>
        <v>1.5822784810126583E-2</v>
      </c>
      <c r="AE410" s="54">
        <f>V410/$O410</f>
        <v>3.4810126582278479E-2</v>
      </c>
      <c r="AF410" s="54">
        <f>W410/$O410</f>
        <v>7.5949367088607597E-2</v>
      </c>
      <c r="AG410" s="54">
        <f>X410/$O410</f>
        <v>1.5822784810126583E-2</v>
      </c>
      <c r="AH410" s="55">
        <f>(O410/N410)/($O$501/$N$501)</f>
        <v>1.1151299309559546</v>
      </c>
      <c r="AI410" s="54">
        <f>Y410+Z410+AA410</f>
        <v>0.57594936708860756</v>
      </c>
      <c r="AJ410" s="54">
        <f>AB410+AC410+AE410+AG410</f>
        <v>0.33227848101265822</v>
      </c>
      <c r="AK410" s="54">
        <f>AD410</f>
        <v>1.5822784810126583E-2</v>
      </c>
      <c r="AL410" s="54">
        <f>AF410</f>
        <v>7.5949367088607597E-2</v>
      </c>
      <c r="AM410" s="55">
        <f>($AP$6*R410+$AP$7*P410+$AP$8*Q410+$AP$9*S410+$AP$10*T410+$AP$11*U410+$AP$12*V410+$AP$13*W410+$AP$14*X410)/N410</f>
        <v>0.48963515754560533</v>
      </c>
      <c r="AN410" s="54">
        <f>AM410/AM$501</f>
        <v>1.0007308242758894</v>
      </c>
      <c r="AV410" s="44"/>
    </row>
    <row r="411" spans="1:48" s="56" customFormat="1" ht="15" customHeight="1" x14ac:dyDescent="0.2">
      <c r="A411" s="43" t="s">
        <v>292</v>
      </c>
      <c r="B411" s="43"/>
      <c r="C411" s="43" t="s">
        <v>123</v>
      </c>
      <c r="D411" s="43">
        <v>6</v>
      </c>
      <c r="E411" s="43">
        <v>4</v>
      </c>
      <c r="F411" s="43"/>
      <c r="G411" s="43"/>
      <c r="H411" s="43" t="s">
        <v>200</v>
      </c>
      <c r="I411" s="43">
        <v>3</v>
      </c>
      <c r="J411" s="43" t="s">
        <v>504</v>
      </c>
      <c r="K411" s="43">
        <v>7</v>
      </c>
      <c r="L411" s="58">
        <v>24</v>
      </c>
      <c r="M411" s="58">
        <v>28</v>
      </c>
      <c r="N411" s="23">
        <v>144</v>
      </c>
      <c r="O411" s="23">
        <f>SUM(P411:X411)</f>
        <v>39</v>
      </c>
      <c r="P411" s="58">
        <v>10</v>
      </c>
      <c r="Q411" s="58">
        <v>0</v>
      </c>
      <c r="R411" s="58">
        <v>21</v>
      </c>
      <c r="S411" s="58">
        <v>0</v>
      </c>
      <c r="T411" s="58">
        <v>5</v>
      </c>
      <c r="U411" s="58">
        <v>2</v>
      </c>
      <c r="V411" s="58">
        <v>1</v>
      </c>
      <c r="W411" s="58">
        <v>0</v>
      </c>
      <c r="X411" s="58">
        <v>0</v>
      </c>
      <c r="Y411" s="54">
        <f>P411/$O411</f>
        <v>0.25641025641025639</v>
      </c>
      <c r="Z411" s="54">
        <f>Q411/$O411</f>
        <v>0</v>
      </c>
      <c r="AA411" s="54">
        <f>R411/$O411</f>
        <v>0.53846153846153844</v>
      </c>
      <c r="AB411" s="54">
        <f>S411/$O411</f>
        <v>0</v>
      </c>
      <c r="AC411" s="54">
        <f>T411/$O411</f>
        <v>0.12820512820512819</v>
      </c>
      <c r="AD411" s="54">
        <f>U411/$O411</f>
        <v>5.128205128205128E-2</v>
      </c>
      <c r="AE411" s="54">
        <f>V411/$O411</f>
        <v>2.564102564102564E-2</v>
      </c>
      <c r="AF411" s="54">
        <f>W411/$O411</f>
        <v>0</v>
      </c>
      <c r="AG411" s="54">
        <f>X411/$O411</f>
        <v>0</v>
      </c>
      <c r="AH411" s="55">
        <f>(O411/N411)/($O$501/$N$501)</f>
        <v>1.1526244104382553</v>
      </c>
      <c r="AI411" s="54">
        <f>Y411+Z411+AA411</f>
        <v>0.79487179487179482</v>
      </c>
      <c r="AJ411" s="54">
        <f>AB411+AC411+AE411+AG411</f>
        <v>0.15384615384615383</v>
      </c>
      <c r="AK411" s="54">
        <f>AD411</f>
        <v>5.128205128205128E-2</v>
      </c>
      <c r="AL411" s="54">
        <f>AF411</f>
        <v>0</v>
      </c>
      <c r="AM411" s="55">
        <f>($AP$6*R411+$AP$7*P411+$AP$8*Q411+$AP$9*S411+$AP$10*T411+$AP$11*U411+$AP$12*V411+$AP$13*W411+$AP$14*X411)/N411</f>
        <v>0.5625</v>
      </c>
      <c r="AN411" s="54">
        <f>AM411/AM$501</f>
        <v>1.1496541455006883</v>
      </c>
      <c r="AV411" s="44"/>
    </row>
    <row r="412" spans="1:48" s="56" customFormat="1" ht="15" customHeight="1" x14ac:dyDescent="0.2">
      <c r="A412" s="43" t="s">
        <v>293</v>
      </c>
      <c r="B412" s="43"/>
      <c r="C412" s="43" t="s">
        <v>123</v>
      </c>
      <c r="D412" s="43">
        <v>6</v>
      </c>
      <c r="E412" s="43">
        <v>5</v>
      </c>
      <c r="F412" s="43"/>
      <c r="G412" s="43"/>
      <c r="H412" s="43" t="s">
        <v>200</v>
      </c>
      <c r="I412" s="43">
        <v>3</v>
      </c>
      <c r="J412" s="43" t="s">
        <v>504</v>
      </c>
      <c r="K412" s="43">
        <v>7</v>
      </c>
      <c r="L412" s="58">
        <v>41</v>
      </c>
      <c r="M412" s="58">
        <v>42</v>
      </c>
      <c r="N412" s="23">
        <v>238</v>
      </c>
      <c r="O412" s="23">
        <f>SUM(P412:X412)</f>
        <v>64</v>
      </c>
      <c r="P412" s="58">
        <v>9</v>
      </c>
      <c r="Q412" s="58">
        <v>2</v>
      </c>
      <c r="R412" s="58">
        <v>42</v>
      </c>
      <c r="S412" s="58">
        <v>0</v>
      </c>
      <c r="T412" s="58">
        <v>10</v>
      </c>
      <c r="U412" s="58">
        <v>1</v>
      </c>
      <c r="V412" s="58">
        <v>0</v>
      </c>
      <c r="W412" s="58">
        <v>0</v>
      </c>
      <c r="X412" s="58">
        <v>0</v>
      </c>
      <c r="Y412" s="54">
        <f>P412/$O412</f>
        <v>0.140625</v>
      </c>
      <c r="Z412" s="54">
        <f>Q412/$O412</f>
        <v>3.125E-2</v>
      </c>
      <c r="AA412" s="54">
        <f>R412/$O412</f>
        <v>0.65625</v>
      </c>
      <c r="AB412" s="54">
        <f>S412/$O412</f>
        <v>0</v>
      </c>
      <c r="AC412" s="54">
        <f>T412/$O412</f>
        <v>0.15625</v>
      </c>
      <c r="AD412" s="54">
        <f>U412/$O412</f>
        <v>1.5625E-2</v>
      </c>
      <c r="AE412" s="54">
        <f>V412/$O412</f>
        <v>0</v>
      </c>
      <c r="AF412" s="54">
        <f>W412/$O412</f>
        <v>0</v>
      </c>
      <c r="AG412" s="54">
        <f>X412/$O412</f>
        <v>0</v>
      </c>
      <c r="AH412" s="55">
        <f>(O412/N412)/($O$501/$N$501)</f>
        <v>1.1444286324713382</v>
      </c>
      <c r="AI412" s="54">
        <f>Y412+Z412+AA412</f>
        <v>0.828125</v>
      </c>
      <c r="AJ412" s="54">
        <f>AB412+AC412+AE412+AG412</f>
        <v>0.15625</v>
      </c>
      <c r="AK412" s="54">
        <f>AD412</f>
        <v>1.5625E-2</v>
      </c>
      <c r="AL412" s="54">
        <f>AF412</f>
        <v>0</v>
      </c>
      <c r="AM412" s="55">
        <f>($AP$6*R412+$AP$7*P412+$AP$8*Q412+$AP$9*S412+$AP$10*T412+$AP$11*U412+$AP$12*V412+$AP$13*W412+$AP$14*X412)/N412</f>
        <v>0.44537815126050423</v>
      </c>
      <c r="AN412" s="54">
        <f>AM412/AM$501</f>
        <v>0.91027704517701558</v>
      </c>
      <c r="AV412" s="44"/>
    </row>
    <row r="413" spans="1:48" s="56" customFormat="1" ht="15" customHeight="1" x14ac:dyDescent="0.2">
      <c r="A413" s="43" t="s">
        <v>317</v>
      </c>
      <c r="B413" s="43"/>
      <c r="C413" s="43" t="s">
        <v>115</v>
      </c>
      <c r="D413" s="43">
        <v>32</v>
      </c>
      <c r="E413" s="43">
        <v>25</v>
      </c>
      <c r="F413" s="43"/>
      <c r="G413" s="43"/>
      <c r="H413" s="43" t="s">
        <v>171</v>
      </c>
      <c r="I413" s="43">
        <v>1</v>
      </c>
      <c r="J413" s="43" t="s">
        <v>501</v>
      </c>
      <c r="K413" s="43">
        <v>6</v>
      </c>
      <c r="L413" s="58">
        <v>62</v>
      </c>
      <c r="M413" s="58">
        <v>80</v>
      </c>
      <c r="N413" s="25">
        <v>446</v>
      </c>
      <c r="O413" s="23">
        <f>SUM(P413:X413)</f>
        <v>113</v>
      </c>
      <c r="P413" s="58">
        <v>14</v>
      </c>
      <c r="Q413" s="58">
        <v>4</v>
      </c>
      <c r="R413" s="58">
        <v>39</v>
      </c>
      <c r="S413" s="58">
        <v>0</v>
      </c>
      <c r="T413" s="58">
        <v>36</v>
      </c>
      <c r="U413" s="58">
        <v>5</v>
      </c>
      <c r="V413" s="58">
        <v>13</v>
      </c>
      <c r="W413" s="58">
        <v>2</v>
      </c>
      <c r="X413" s="58">
        <v>0</v>
      </c>
      <c r="Y413" s="54">
        <f>P413/$O413</f>
        <v>0.12389380530973451</v>
      </c>
      <c r="Z413" s="54">
        <f>Q413/$O413</f>
        <v>3.5398230088495575E-2</v>
      </c>
      <c r="AA413" s="54">
        <f>R413/$O413</f>
        <v>0.34513274336283184</v>
      </c>
      <c r="AB413" s="54">
        <f>S413/$O413</f>
        <v>0</v>
      </c>
      <c r="AC413" s="54">
        <f>T413/$O413</f>
        <v>0.31858407079646017</v>
      </c>
      <c r="AD413" s="54">
        <f>U413/$O413</f>
        <v>4.4247787610619468E-2</v>
      </c>
      <c r="AE413" s="54">
        <f>V413/$O413</f>
        <v>0.11504424778761062</v>
      </c>
      <c r="AF413" s="54">
        <f>W413/$O413</f>
        <v>1.7699115044247787E-2</v>
      </c>
      <c r="AG413" s="54">
        <f>X413/$O413</f>
        <v>0</v>
      </c>
      <c r="AH413" s="55">
        <f>(O413/N413)/($O$501/$N$501)</f>
        <v>1.0782743708549667</v>
      </c>
      <c r="AI413" s="54">
        <f>Y413+Z413+AA413</f>
        <v>0.50442477876106195</v>
      </c>
      <c r="AJ413" s="54">
        <f>AB413+AC413+AE413+AG413</f>
        <v>0.4336283185840708</v>
      </c>
      <c r="AK413" s="54">
        <f>AD413</f>
        <v>4.4247787610619468E-2</v>
      </c>
      <c r="AL413" s="54">
        <f>AF413</f>
        <v>1.7699115044247787E-2</v>
      </c>
      <c r="AM413" s="55">
        <f>($AP$6*R413+$AP$7*P413+$AP$8*Q413+$AP$9*S413+$AP$10*T413+$AP$11*U413+$AP$12*V413+$AP$13*W413+$AP$14*X413)/N413</f>
        <v>0.53923766816143492</v>
      </c>
      <c r="AN413" s="54">
        <f>AM413/AM$501</f>
        <v>1.1021099033100767</v>
      </c>
      <c r="AV413" s="44"/>
    </row>
    <row r="414" spans="1:48" s="56" customFormat="1" ht="15" customHeight="1" x14ac:dyDescent="0.2">
      <c r="A414" s="43" t="s">
        <v>495</v>
      </c>
      <c r="B414" s="43"/>
      <c r="C414" s="43" t="s">
        <v>545</v>
      </c>
      <c r="D414" s="43">
        <v>34</v>
      </c>
      <c r="E414" s="43">
        <v>3</v>
      </c>
      <c r="F414" s="43"/>
      <c r="G414" s="43" t="s">
        <v>448</v>
      </c>
      <c r="H414" s="43" t="s">
        <v>426</v>
      </c>
      <c r="I414" s="43">
        <v>21</v>
      </c>
      <c r="J414" s="43" t="s">
        <v>470</v>
      </c>
      <c r="K414" s="43">
        <v>2</v>
      </c>
      <c r="L414" s="58">
        <v>3394</v>
      </c>
      <c r="M414" s="58">
        <v>8312</v>
      </c>
      <c r="N414" s="23">
        <v>34883</v>
      </c>
      <c r="O414" s="23">
        <f>SUM(P414:X414)</f>
        <v>7575</v>
      </c>
      <c r="P414" s="58">
        <v>5</v>
      </c>
      <c r="Q414" s="58">
        <v>29</v>
      </c>
      <c r="R414" s="58">
        <v>44</v>
      </c>
      <c r="S414" s="58">
        <v>0</v>
      </c>
      <c r="T414" s="58">
        <v>3966</v>
      </c>
      <c r="U414" s="58">
        <v>562</v>
      </c>
      <c r="V414" s="58">
        <v>1107</v>
      </c>
      <c r="W414" s="58">
        <v>1811</v>
      </c>
      <c r="X414" s="58">
        <v>51</v>
      </c>
      <c r="Y414" s="54">
        <f>P414/$O414</f>
        <v>6.6006600660066007E-4</v>
      </c>
      <c r="Z414" s="54">
        <f>Q414/$O414</f>
        <v>3.8283828382838282E-3</v>
      </c>
      <c r="AA414" s="54">
        <f>R414/$O414</f>
        <v>5.8085808580858088E-3</v>
      </c>
      <c r="AB414" s="54">
        <f>S414/$O414</f>
        <v>0</v>
      </c>
      <c r="AC414" s="54">
        <f>T414/$O414</f>
        <v>0.52356435643564359</v>
      </c>
      <c r="AD414" s="54">
        <f>U414/$O414</f>
        <v>7.4191419141914197E-2</v>
      </c>
      <c r="AE414" s="54">
        <f>V414/$O414</f>
        <v>0.14613861386138613</v>
      </c>
      <c r="AF414" s="54">
        <f>W414/$O414</f>
        <v>0.23907590759075908</v>
      </c>
      <c r="AG414" s="54">
        <f>X414/$O414</f>
        <v>6.7326732673267326E-3</v>
      </c>
      <c r="AH414" s="55">
        <f>(O414/N414)/($O$501/$N$501)</f>
        <v>0.92417561923561986</v>
      </c>
      <c r="AI414" s="54">
        <f>Y414+Z414+AA414</f>
        <v>1.0297029702970296E-2</v>
      </c>
      <c r="AJ414" s="54">
        <f>AB414+AC414+AE414+AG414</f>
        <v>0.67643564356435648</v>
      </c>
      <c r="AK414" s="54">
        <f>AD414</f>
        <v>7.4191419141914197E-2</v>
      </c>
      <c r="AL414" s="54">
        <f>AF414</f>
        <v>0.23907590759075908</v>
      </c>
      <c r="AM414" s="55">
        <f>($AP$6*R414+$AP$7*P414+$AP$8*Q414+$AP$9*S414+$AP$10*T414+$AP$11*U414+$AP$12*V414+$AP$13*W414+$AP$14*X414)/N414</f>
        <v>0.5181893759137689</v>
      </c>
      <c r="AN414" s="54">
        <f>AM414/AM$501</f>
        <v>1.0590907807532068</v>
      </c>
      <c r="AV414" s="44"/>
    </row>
    <row r="415" spans="1:48" s="56" customFormat="1" ht="15" customHeight="1" x14ac:dyDescent="0.2">
      <c r="A415" s="43" t="s">
        <v>156</v>
      </c>
      <c r="B415" s="43"/>
      <c r="C415" s="43" t="s">
        <v>111</v>
      </c>
      <c r="D415" s="43">
        <v>8</v>
      </c>
      <c r="E415" s="43">
        <v>17</v>
      </c>
      <c r="F415" s="43"/>
      <c r="G415" s="43"/>
      <c r="H415" s="43" t="s">
        <v>25</v>
      </c>
      <c r="I415" s="43">
        <v>24</v>
      </c>
      <c r="J415" s="43" t="s">
        <v>507</v>
      </c>
      <c r="K415" s="43">
        <v>4</v>
      </c>
      <c r="L415" s="58">
        <v>127</v>
      </c>
      <c r="M415" s="58">
        <v>158</v>
      </c>
      <c r="N415" s="23">
        <v>725</v>
      </c>
      <c r="O415" s="23">
        <f>SUM(P415:X415)</f>
        <v>174</v>
      </c>
      <c r="P415" s="58">
        <v>24</v>
      </c>
      <c r="Q415" s="58">
        <v>2</v>
      </c>
      <c r="R415" s="58">
        <v>75</v>
      </c>
      <c r="S415" s="58">
        <v>0</v>
      </c>
      <c r="T415" s="58">
        <v>36</v>
      </c>
      <c r="U415" s="58">
        <v>9</v>
      </c>
      <c r="V415" s="58">
        <v>12</v>
      </c>
      <c r="W415" s="58">
        <v>14</v>
      </c>
      <c r="X415" s="58">
        <v>2</v>
      </c>
      <c r="Y415" s="54">
        <f>P415/$O415</f>
        <v>0.13793103448275862</v>
      </c>
      <c r="Z415" s="54">
        <f>Q415/$O415</f>
        <v>1.1494252873563218E-2</v>
      </c>
      <c r="AA415" s="54">
        <f>R415/$O415</f>
        <v>0.43103448275862066</v>
      </c>
      <c r="AB415" s="54">
        <f>S415/$O415</f>
        <v>0</v>
      </c>
      <c r="AC415" s="54">
        <f>T415/$O415</f>
        <v>0.20689655172413793</v>
      </c>
      <c r="AD415" s="54">
        <f>U415/$O415</f>
        <v>5.1724137931034482E-2</v>
      </c>
      <c r="AE415" s="54">
        <f>V415/$O415</f>
        <v>6.8965517241379309E-2</v>
      </c>
      <c r="AF415" s="54">
        <f>W415/$O415</f>
        <v>8.0459770114942528E-2</v>
      </c>
      <c r="AG415" s="54">
        <f>X415/$O415</f>
        <v>1.1494252873563218E-2</v>
      </c>
      <c r="AH415" s="55">
        <f>(O415/N415)/($O$501/$N$501)</f>
        <v>1.0214025544806693</v>
      </c>
      <c r="AI415" s="54">
        <f>Y415+Z415+AA415</f>
        <v>0.58045977011494254</v>
      </c>
      <c r="AJ415" s="54">
        <f>AB415+AC415+AE415+AG415</f>
        <v>0.28735632183908044</v>
      </c>
      <c r="AK415" s="54">
        <f>AD415</f>
        <v>5.1724137931034482E-2</v>
      </c>
      <c r="AL415" s="54">
        <f>AF415</f>
        <v>8.0459770114942528E-2</v>
      </c>
      <c r="AM415" s="55">
        <f>($AP$6*R415+$AP$7*P415+$AP$8*Q415+$AP$9*S415+$AP$10*T415+$AP$11*U415+$AP$12*V415+$AP$13*W415+$AP$14*X415)/N415</f>
        <v>0.48</v>
      </c>
      <c r="AN415" s="54">
        <f>AM415/AM$501</f>
        <v>0.98103820416058729</v>
      </c>
      <c r="AV415" s="44"/>
    </row>
    <row r="416" spans="1:48" s="56" customFormat="1" ht="15" customHeight="1" x14ac:dyDescent="0.2">
      <c r="A416" s="43" t="s">
        <v>10</v>
      </c>
      <c r="B416" s="43"/>
      <c r="C416" s="43" t="s">
        <v>112</v>
      </c>
      <c r="D416" s="43">
        <v>17</v>
      </c>
      <c r="E416" s="43">
        <v>19</v>
      </c>
      <c r="F416" s="43"/>
      <c r="G416" s="43"/>
      <c r="H416" s="43" t="s">
        <v>72</v>
      </c>
      <c r="I416" s="43">
        <v>11</v>
      </c>
      <c r="J416" s="43" t="s">
        <v>507</v>
      </c>
      <c r="K416" s="43">
        <v>4</v>
      </c>
      <c r="L416" s="58">
        <v>146</v>
      </c>
      <c r="M416" s="58">
        <v>157</v>
      </c>
      <c r="N416" s="23">
        <v>718</v>
      </c>
      <c r="O416" s="23">
        <f>SUM(P416:X416)</f>
        <v>180</v>
      </c>
      <c r="P416" s="58">
        <v>18</v>
      </c>
      <c r="Q416" s="58">
        <v>2</v>
      </c>
      <c r="R416" s="58">
        <v>95</v>
      </c>
      <c r="S416" s="58">
        <v>0</v>
      </c>
      <c r="T416" s="58">
        <v>49</v>
      </c>
      <c r="U416" s="58">
        <v>5</v>
      </c>
      <c r="V416" s="58">
        <v>4</v>
      </c>
      <c r="W416" s="58">
        <v>7</v>
      </c>
      <c r="X416" s="58">
        <v>0</v>
      </c>
      <c r="Y416" s="54">
        <f>P416/$O416</f>
        <v>0.1</v>
      </c>
      <c r="Z416" s="54">
        <f>Q416/$O416</f>
        <v>1.1111111111111112E-2</v>
      </c>
      <c r="AA416" s="54">
        <f>R416/$O416</f>
        <v>0.52777777777777779</v>
      </c>
      <c r="AB416" s="54">
        <f>S416/$O416</f>
        <v>0</v>
      </c>
      <c r="AC416" s="54">
        <f>T416/$O416</f>
        <v>0.2722222222222222</v>
      </c>
      <c r="AD416" s="54">
        <f>U416/$O416</f>
        <v>2.7777777777777776E-2</v>
      </c>
      <c r="AE416" s="54">
        <f>V416/$O416</f>
        <v>2.2222222222222223E-2</v>
      </c>
      <c r="AF416" s="54">
        <f>W416/$O416</f>
        <v>3.888888888888889E-2</v>
      </c>
      <c r="AG416" s="54">
        <f>X416/$O416</f>
        <v>0</v>
      </c>
      <c r="AH416" s="55">
        <f>(O416/N416)/($O$501/$N$501)</f>
        <v>1.0669246739004206</v>
      </c>
      <c r="AI416" s="54">
        <f>Y416+Z416+AA416</f>
        <v>0.63888888888888895</v>
      </c>
      <c r="AJ416" s="54">
        <f>AB416+AC416+AE416+AG416</f>
        <v>0.2944444444444444</v>
      </c>
      <c r="AK416" s="54">
        <f>AD416</f>
        <v>2.7777777777777776E-2</v>
      </c>
      <c r="AL416" s="54">
        <f>AF416</f>
        <v>3.888888888888889E-2</v>
      </c>
      <c r="AM416" s="55">
        <f>($AP$6*R416+$AP$7*P416+$AP$8*Q416+$AP$9*S416+$AP$10*T416+$AP$11*U416+$AP$12*V416+$AP$13*W416+$AP$14*X416)/N416</f>
        <v>0.45752089136490248</v>
      </c>
      <c r="AN416" s="54">
        <f>AM416/AM$501</f>
        <v>0.93509473673036481</v>
      </c>
      <c r="AV416" s="44"/>
    </row>
    <row r="417" spans="1:48" s="56" customFormat="1" ht="15" customHeight="1" x14ac:dyDescent="0.2">
      <c r="A417" s="43" t="s">
        <v>399</v>
      </c>
      <c r="B417" s="43"/>
      <c r="C417" s="43" t="s">
        <v>330</v>
      </c>
      <c r="D417" s="43">
        <v>25</v>
      </c>
      <c r="E417" s="43">
        <v>12</v>
      </c>
      <c r="F417" s="43"/>
      <c r="G417" s="43"/>
      <c r="H417" s="43" t="s">
        <v>330</v>
      </c>
      <c r="I417" s="43">
        <v>17</v>
      </c>
      <c r="J417" s="43" t="s">
        <v>503</v>
      </c>
      <c r="K417" s="43">
        <v>10</v>
      </c>
      <c r="L417" s="58">
        <v>50</v>
      </c>
      <c r="M417" s="58">
        <v>51</v>
      </c>
      <c r="N417" s="23">
        <v>270</v>
      </c>
      <c r="O417" s="23">
        <f>SUM(P417:X417)</f>
        <v>66</v>
      </c>
      <c r="P417" s="58">
        <v>11</v>
      </c>
      <c r="Q417" s="58">
        <v>0</v>
      </c>
      <c r="R417" s="58">
        <v>45</v>
      </c>
      <c r="S417" s="58">
        <v>0</v>
      </c>
      <c r="T417" s="58">
        <v>9</v>
      </c>
      <c r="U417" s="58">
        <v>0</v>
      </c>
      <c r="V417" s="58">
        <v>0</v>
      </c>
      <c r="W417" s="58">
        <v>1</v>
      </c>
      <c r="X417" s="58">
        <v>0</v>
      </c>
      <c r="Y417" s="54">
        <f>P417/$O417</f>
        <v>0.16666666666666666</v>
      </c>
      <c r="Z417" s="54">
        <f>Q417/$O417</f>
        <v>0</v>
      </c>
      <c r="AA417" s="54">
        <f>R417/$O417</f>
        <v>0.68181818181818177</v>
      </c>
      <c r="AB417" s="54">
        <f>S417/$O417</f>
        <v>0</v>
      </c>
      <c r="AC417" s="54">
        <f>T417/$O417</f>
        <v>0.13636363636363635</v>
      </c>
      <c r="AD417" s="54">
        <f>U417/$O417</f>
        <v>0</v>
      </c>
      <c r="AE417" s="54">
        <f>V417/$O417</f>
        <v>0</v>
      </c>
      <c r="AF417" s="54">
        <f>W417/$O417</f>
        <v>1.5151515151515152E-2</v>
      </c>
      <c r="AG417" s="54">
        <f>X417/$O417</f>
        <v>0</v>
      </c>
      <c r="AH417" s="55">
        <f>(O417/N417)/($O$501/$N$501)</f>
        <v>1.0403174166006817</v>
      </c>
      <c r="AI417" s="54">
        <f>Y417+Z417+AA417</f>
        <v>0.8484848484848484</v>
      </c>
      <c r="AJ417" s="54">
        <f>AB417+AC417+AE417+AG417</f>
        <v>0.13636363636363635</v>
      </c>
      <c r="AK417" s="54">
        <f>AD417</f>
        <v>0</v>
      </c>
      <c r="AL417" s="54">
        <f>AF417</f>
        <v>1.5151515151515152E-2</v>
      </c>
      <c r="AM417" s="55">
        <f>($AP$6*R417+$AP$7*P417+$AP$8*Q417+$AP$9*S417+$AP$10*T417+$AP$11*U417+$AP$12*V417+$AP$13*W417+$AP$14*X417)/N417</f>
        <v>0.37592592592592594</v>
      </c>
      <c r="AN417" s="54">
        <f>AM417/AM$501</f>
        <v>0.76832853180786742</v>
      </c>
      <c r="AV417" s="44"/>
    </row>
    <row r="418" spans="1:48" s="56" customFormat="1" ht="15" customHeight="1" x14ac:dyDescent="0.2">
      <c r="A418" s="43" t="s">
        <v>66</v>
      </c>
      <c r="B418" s="43"/>
      <c r="C418" s="43" t="s">
        <v>115</v>
      </c>
      <c r="D418" s="43">
        <v>32</v>
      </c>
      <c r="E418" s="43">
        <v>26</v>
      </c>
      <c r="F418" s="43"/>
      <c r="G418" s="43"/>
      <c r="H418" s="43" t="s">
        <v>105</v>
      </c>
      <c r="I418" s="43">
        <v>12</v>
      </c>
      <c r="J418" s="43" t="s">
        <v>110</v>
      </c>
      <c r="K418" s="43">
        <v>5</v>
      </c>
      <c r="L418" s="58">
        <v>123</v>
      </c>
      <c r="M418" s="58">
        <v>126</v>
      </c>
      <c r="N418" s="23">
        <v>621</v>
      </c>
      <c r="O418" s="23">
        <f>SUM(P418:X418)</f>
        <v>141</v>
      </c>
      <c r="P418" s="58">
        <v>22</v>
      </c>
      <c r="Q418" s="58">
        <v>6</v>
      </c>
      <c r="R418" s="58">
        <v>75</v>
      </c>
      <c r="S418" s="58">
        <v>0</v>
      </c>
      <c r="T418" s="58">
        <v>13</v>
      </c>
      <c r="U418" s="58">
        <v>7</v>
      </c>
      <c r="V418" s="58">
        <v>5</v>
      </c>
      <c r="W418" s="58">
        <v>13</v>
      </c>
      <c r="X418" s="58">
        <v>0</v>
      </c>
      <c r="Y418" s="54">
        <f>P418/$O418</f>
        <v>0.15602836879432624</v>
      </c>
      <c r="Z418" s="54">
        <f>Q418/$O418</f>
        <v>4.2553191489361701E-2</v>
      </c>
      <c r="AA418" s="54">
        <f>R418/$O418</f>
        <v>0.53191489361702127</v>
      </c>
      <c r="AB418" s="54">
        <f>S418/$O418</f>
        <v>0</v>
      </c>
      <c r="AC418" s="54">
        <f>T418/$O418</f>
        <v>9.2198581560283682E-2</v>
      </c>
      <c r="AD418" s="54">
        <f>U418/$O418</f>
        <v>4.9645390070921988E-2</v>
      </c>
      <c r="AE418" s="54">
        <f>V418/$O418</f>
        <v>3.5460992907801421E-2</v>
      </c>
      <c r="AF418" s="54">
        <f>W418/$O418</f>
        <v>9.2198581560283682E-2</v>
      </c>
      <c r="AG418" s="54">
        <f>X418/$O418</f>
        <v>0</v>
      </c>
      <c r="AH418" s="55">
        <f>(O418/N418)/($O$501/$N$501)</f>
        <v>0.96630273873976369</v>
      </c>
      <c r="AI418" s="54">
        <f>Y418+Z418+AA418</f>
        <v>0.73049645390070927</v>
      </c>
      <c r="AJ418" s="54">
        <f>AB418+AC418+AE418+AG418</f>
        <v>0.1276595744680851</v>
      </c>
      <c r="AK418" s="54">
        <f>AD418</f>
        <v>4.9645390070921988E-2</v>
      </c>
      <c r="AL418" s="54">
        <f>AF418</f>
        <v>9.2198581560283682E-2</v>
      </c>
      <c r="AM418" s="55">
        <f>($AP$6*R418+$AP$7*P418+$AP$8*Q418+$AP$9*S418+$AP$10*T418+$AP$11*U418+$AP$12*V418+$AP$13*W418+$AP$14*X418)/N418</f>
        <v>0.4219001610305958</v>
      </c>
      <c r="AN418" s="54">
        <f>AM418/AM$501</f>
        <v>0.86229203398441312</v>
      </c>
      <c r="AV418" s="44"/>
    </row>
    <row r="419" spans="1:48" s="56" customFormat="1" ht="15" customHeight="1" x14ac:dyDescent="0.2">
      <c r="A419" s="43" t="s">
        <v>157</v>
      </c>
      <c r="B419" s="43"/>
      <c r="C419" s="43" t="s">
        <v>111</v>
      </c>
      <c r="D419" s="43">
        <v>8</v>
      </c>
      <c r="E419" s="43">
        <v>18</v>
      </c>
      <c r="F419" s="43"/>
      <c r="G419" s="43" t="s">
        <v>585</v>
      </c>
      <c r="H419" s="43" t="s">
        <v>286</v>
      </c>
      <c r="I419" s="43">
        <v>25</v>
      </c>
      <c r="J419" s="43" t="s">
        <v>507</v>
      </c>
      <c r="K419" s="43">
        <v>4</v>
      </c>
      <c r="L419" s="58">
        <v>307</v>
      </c>
      <c r="M419" s="58">
        <v>315</v>
      </c>
      <c r="N419" s="23">
        <v>1609</v>
      </c>
      <c r="O419" s="23">
        <f>SUM(P419:X419)</f>
        <v>361</v>
      </c>
      <c r="P419" s="58">
        <v>35</v>
      </c>
      <c r="Q419" s="58">
        <v>12</v>
      </c>
      <c r="R419" s="58">
        <v>142</v>
      </c>
      <c r="S419" s="58">
        <v>0</v>
      </c>
      <c r="T419" s="58">
        <v>66</v>
      </c>
      <c r="U419" s="58">
        <v>12</v>
      </c>
      <c r="V419" s="58">
        <v>75</v>
      </c>
      <c r="W419" s="58">
        <v>13</v>
      </c>
      <c r="X419" s="58">
        <v>6</v>
      </c>
      <c r="Y419" s="54">
        <f>P419/$O419</f>
        <v>9.6952908587257622E-2</v>
      </c>
      <c r="Z419" s="54">
        <f>Q419/$O419</f>
        <v>3.3240997229916899E-2</v>
      </c>
      <c r="AA419" s="54">
        <f>R419/$O419</f>
        <v>0.39335180055401664</v>
      </c>
      <c r="AB419" s="54">
        <f>S419/$O419</f>
        <v>0</v>
      </c>
      <c r="AC419" s="54">
        <f>T419/$O419</f>
        <v>0.18282548476454294</v>
      </c>
      <c r="AD419" s="54">
        <f>U419/$O419</f>
        <v>3.3240997229916899E-2</v>
      </c>
      <c r="AE419" s="54">
        <f>V419/$O419</f>
        <v>0.2077562326869806</v>
      </c>
      <c r="AF419" s="54">
        <f>W419/$O419</f>
        <v>3.6011080332409975E-2</v>
      </c>
      <c r="AG419" s="54">
        <f>X419/$O419</f>
        <v>1.662049861495845E-2</v>
      </c>
      <c r="AH419" s="55">
        <f>(O419/N419)/($O$501/$N$501)</f>
        <v>0.95485374499565367</v>
      </c>
      <c r="AI419" s="54">
        <f>Y419+Z419+AA419</f>
        <v>0.52354570637119113</v>
      </c>
      <c r="AJ419" s="54">
        <f>AB419+AC419+AE419+AG419</f>
        <v>0.40720221606648199</v>
      </c>
      <c r="AK419" s="54">
        <f>AD419</f>
        <v>3.3240997229916899E-2</v>
      </c>
      <c r="AL419" s="54">
        <f>AF419</f>
        <v>3.6011080332409975E-2</v>
      </c>
      <c r="AM419" s="55">
        <f>($AP$6*R419+$AP$7*P419+$AP$8*Q419+$AP$9*S419+$AP$10*T419+$AP$11*U419+$AP$12*V419+$AP$13*W419+$AP$14*X419)/N419</f>
        <v>0.41423244251087632</v>
      </c>
      <c r="AN419" s="54">
        <f>AM419/AM$501</f>
        <v>0.84662052397067467</v>
      </c>
      <c r="AV419" s="44"/>
    </row>
    <row r="420" spans="1:48" s="56" customFormat="1" ht="15" customHeight="1" x14ac:dyDescent="0.2">
      <c r="A420" s="43" t="s">
        <v>497</v>
      </c>
      <c r="B420" s="43"/>
      <c r="C420" s="43" t="s">
        <v>118</v>
      </c>
      <c r="D420" s="43">
        <v>31</v>
      </c>
      <c r="E420" s="43">
        <v>14</v>
      </c>
      <c r="F420" s="43"/>
      <c r="G420" s="43"/>
      <c r="H420" s="43" t="s">
        <v>331</v>
      </c>
      <c r="I420" s="43">
        <v>18</v>
      </c>
      <c r="J420" s="43" t="s">
        <v>504</v>
      </c>
      <c r="K420" s="43">
        <v>7</v>
      </c>
      <c r="L420" s="58">
        <v>82</v>
      </c>
      <c r="M420" s="58">
        <v>89</v>
      </c>
      <c r="N420" s="23">
        <v>524</v>
      </c>
      <c r="O420" s="23">
        <f>SUM(P420:X420)</f>
        <v>145</v>
      </c>
      <c r="P420" s="58">
        <v>27</v>
      </c>
      <c r="Q420" s="58">
        <v>1</v>
      </c>
      <c r="R420" s="58">
        <v>92</v>
      </c>
      <c r="S420" s="58">
        <v>0</v>
      </c>
      <c r="T420" s="58">
        <v>19</v>
      </c>
      <c r="U420" s="58">
        <v>3</v>
      </c>
      <c r="V420" s="58">
        <v>3</v>
      </c>
      <c r="W420" s="58">
        <v>0</v>
      </c>
      <c r="X420" s="58">
        <v>0</v>
      </c>
      <c r="Y420" s="54">
        <f>P420/$O420</f>
        <v>0.18620689655172415</v>
      </c>
      <c r="Z420" s="54">
        <f>Q420/$O420</f>
        <v>6.8965517241379309E-3</v>
      </c>
      <c r="AA420" s="54">
        <f>R420/$O420</f>
        <v>0.6344827586206897</v>
      </c>
      <c r="AB420" s="54">
        <f>S420/$O420</f>
        <v>0</v>
      </c>
      <c r="AC420" s="54">
        <f>T420/$O420</f>
        <v>0.1310344827586207</v>
      </c>
      <c r="AD420" s="54">
        <f>U420/$O420</f>
        <v>2.0689655172413793E-2</v>
      </c>
      <c r="AE420" s="54">
        <f>V420/$O420</f>
        <v>2.0689655172413793E-2</v>
      </c>
      <c r="AF420" s="54">
        <f>W420/$O420</f>
        <v>0</v>
      </c>
      <c r="AG420" s="54">
        <f>X420/$O420</f>
        <v>0</v>
      </c>
      <c r="AH420" s="55">
        <f>(O420/N420)/($O$501/$N$501)</f>
        <v>1.1776667493614588</v>
      </c>
      <c r="AI420" s="54">
        <f>Y420+Z420+AA420</f>
        <v>0.82758620689655182</v>
      </c>
      <c r="AJ420" s="54">
        <f>AB420+AC420+AE420+AG420</f>
        <v>0.15172413793103451</v>
      </c>
      <c r="AK420" s="54">
        <f>AD420</f>
        <v>2.0689655172413793E-2</v>
      </c>
      <c r="AL420" s="54">
        <f>AF420</f>
        <v>0</v>
      </c>
      <c r="AM420" s="55">
        <f>($AP$6*R420+$AP$7*P420+$AP$8*Q420+$AP$9*S420+$AP$10*T420+$AP$11*U420+$AP$12*V420+$AP$13*W420+$AP$14*X420)/N420</f>
        <v>0.47900763358778625</v>
      </c>
      <c r="AN420" s="54">
        <f>AM420/AM$501</f>
        <v>0.9790099763211968</v>
      </c>
      <c r="AV420" s="44"/>
    </row>
    <row r="421" spans="1:48" s="56" customFormat="1" ht="15" customHeight="1" x14ac:dyDescent="0.2">
      <c r="A421" s="43" t="s">
        <v>230</v>
      </c>
      <c r="B421" s="43"/>
      <c r="C421" s="43" t="s">
        <v>120</v>
      </c>
      <c r="D421" s="43">
        <v>19</v>
      </c>
      <c r="E421" s="43">
        <v>18</v>
      </c>
      <c r="F421" s="43"/>
      <c r="G421" s="43"/>
      <c r="H421" s="43" t="s">
        <v>125</v>
      </c>
      <c r="I421" s="43">
        <v>20</v>
      </c>
      <c r="J421" s="43" t="s">
        <v>505</v>
      </c>
      <c r="K421" s="43">
        <v>8</v>
      </c>
      <c r="L421" s="58">
        <v>87</v>
      </c>
      <c r="M421" s="58">
        <v>87</v>
      </c>
      <c r="N421" s="23">
        <v>463</v>
      </c>
      <c r="O421" s="23">
        <f>SUM(P421:X421)</f>
        <v>120</v>
      </c>
      <c r="P421" s="58">
        <v>11</v>
      </c>
      <c r="Q421" s="58">
        <v>7</v>
      </c>
      <c r="R421" s="58">
        <v>46</v>
      </c>
      <c r="S421" s="58">
        <v>0</v>
      </c>
      <c r="T421" s="58">
        <v>22</v>
      </c>
      <c r="U421" s="58">
        <v>4</v>
      </c>
      <c r="V421" s="58">
        <v>22</v>
      </c>
      <c r="W421" s="58">
        <v>3</v>
      </c>
      <c r="X421" s="58">
        <v>5</v>
      </c>
      <c r="Y421" s="54">
        <f>P421/$O421</f>
        <v>9.166666666666666E-2</v>
      </c>
      <c r="Z421" s="54">
        <f>Q421/$O421</f>
        <v>5.8333333333333334E-2</v>
      </c>
      <c r="AA421" s="54">
        <f>R421/$O421</f>
        <v>0.38333333333333336</v>
      </c>
      <c r="AB421" s="54">
        <f>S421/$O421</f>
        <v>0</v>
      </c>
      <c r="AC421" s="54">
        <f>T421/$O421</f>
        <v>0.18333333333333332</v>
      </c>
      <c r="AD421" s="54">
        <f>U421/$O421</f>
        <v>3.3333333333333333E-2</v>
      </c>
      <c r="AE421" s="54">
        <f>V421/$O421</f>
        <v>0.18333333333333332</v>
      </c>
      <c r="AF421" s="54">
        <f>W421/$O421</f>
        <v>2.5000000000000001E-2</v>
      </c>
      <c r="AG421" s="54">
        <f>X421/$O421</f>
        <v>4.1666666666666664E-2</v>
      </c>
      <c r="AH421" s="55">
        <f>(O421/N421)/($O$501/$N$501)</f>
        <v>1.1030265167177855</v>
      </c>
      <c r="AI421" s="54">
        <f>Y421+Z421+AA421</f>
        <v>0.53333333333333333</v>
      </c>
      <c r="AJ421" s="54">
        <f>AB421+AC421+AE421+AG421</f>
        <v>0.40833333333333333</v>
      </c>
      <c r="AK421" s="54">
        <f>AD421</f>
        <v>3.3333333333333333E-2</v>
      </c>
      <c r="AL421" s="54">
        <f>AF421</f>
        <v>2.5000000000000001E-2</v>
      </c>
      <c r="AM421" s="55">
        <f>($AP$6*R421+$AP$7*P421+$AP$8*Q421+$AP$9*S421+$AP$10*T421+$AP$11*U421+$AP$12*V421+$AP$13*W421+$AP$14*X421)/N421</f>
        <v>0.48272138228941686</v>
      </c>
      <c r="AN421" s="54">
        <f>AM421/AM$501</f>
        <v>0.98660024581484551</v>
      </c>
      <c r="AV421" s="44"/>
    </row>
    <row r="422" spans="1:48" s="56" customFormat="1" ht="15" customHeight="1" x14ac:dyDescent="0.2">
      <c r="A422" s="43" t="s">
        <v>146</v>
      </c>
      <c r="B422" s="43"/>
      <c r="C422" s="43" t="s">
        <v>116</v>
      </c>
      <c r="D422" s="43">
        <v>3</v>
      </c>
      <c r="E422" s="43">
        <v>32</v>
      </c>
      <c r="F422" s="43"/>
      <c r="G422" s="43"/>
      <c r="H422" s="43" t="s">
        <v>137</v>
      </c>
      <c r="I422" s="43">
        <v>9</v>
      </c>
      <c r="J422" s="43" t="s">
        <v>502</v>
      </c>
      <c r="K422" s="43">
        <v>9</v>
      </c>
      <c r="L422" s="58">
        <v>72</v>
      </c>
      <c r="M422" s="58">
        <v>72</v>
      </c>
      <c r="N422" s="23">
        <v>491</v>
      </c>
      <c r="O422" s="23">
        <f>SUM(P422:X422)</f>
        <v>117</v>
      </c>
      <c r="P422" s="58">
        <v>27</v>
      </c>
      <c r="Q422" s="58">
        <v>0</v>
      </c>
      <c r="R422" s="58">
        <v>90</v>
      </c>
      <c r="S422" s="58">
        <v>0</v>
      </c>
      <c r="T422" s="58">
        <v>0</v>
      </c>
      <c r="U422" s="58">
        <v>0</v>
      </c>
      <c r="V422" s="58">
        <v>0</v>
      </c>
      <c r="W422" s="58">
        <v>0</v>
      </c>
      <c r="X422" s="58">
        <v>0</v>
      </c>
      <c r="Y422" s="54">
        <f>P422/$O422</f>
        <v>0.23076923076923078</v>
      </c>
      <c r="Z422" s="54">
        <f>Q422/$O422</f>
        <v>0</v>
      </c>
      <c r="AA422" s="54">
        <f>R422/$O422</f>
        <v>0.76923076923076927</v>
      </c>
      <c r="AB422" s="54">
        <f>S422/$O422</f>
        <v>0</v>
      </c>
      <c r="AC422" s="54">
        <f>T422/$O422</f>
        <v>0</v>
      </c>
      <c r="AD422" s="54">
        <f>U422/$O422</f>
        <v>0</v>
      </c>
      <c r="AE422" s="54">
        <f>V422/$O422</f>
        <v>0</v>
      </c>
      <c r="AF422" s="54">
        <f>W422/$O422</f>
        <v>0</v>
      </c>
      <c r="AG422" s="54">
        <f>X422/$O422</f>
        <v>0</v>
      </c>
      <c r="AH422" s="55">
        <f>(O422/N422)/($O$501/$N$501)</f>
        <v>1.0141216808743916</v>
      </c>
      <c r="AI422" s="54">
        <f>Y422+Z422+AA422</f>
        <v>1</v>
      </c>
      <c r="AJ422" s="54">
        <f>AB422+AC422+AE422+AG422</f>
        <v>0</v>
      </c>
      <c r="AK422" s="54">
        <f>AD422</f>
        <v>0</v>
      </c>
      <c r="AL422" s="54">
        <f>AF422</f>
        <v>0</v>
      </c>
      <c r="AM422" s="55">
        <f>($AP$6*R422+$AP$7*P422+$AP$8*Q422+$AP$9*S422+$AP$10*T422+$AP$11*U422+$AP$12*V422+$AP$13*W422+$AP$14*X422)/N422</f>
        <v>0.34826883910386963</v>
      </c>
      <c r="AN422" s="54">
        <f>AM422/AM$501</f>
        <v>0.71180215933240165</v>
      </c>
      <c r="AV422" s="44"/>
    </row>
    <row r="423" spans="1:48" s="56" customFormat="1" ht="15" customHeight="1" x14ac:dyDescent="0.2">
      <c r="A423" s="43" t="s">
        <v>411</v>
      </c>
      <c r="B423" s="43"/>
      <c r="C423" s="43" t="s">
        <v>331</v>
      </c>
      <c r="D423" s="43">
        <v>20</v>
      </c>
      <c r="E423" s="43">
        <v>12</v>
      </c>
      <c r="F423" s="43"/>
      <c r="G423" s="43" t="s">
        <v>585</v>
      </c>
      <c r="H423" s="43" t="s">
        <v>348</v>
      </c>
      <c r="I423" s="43">
        <v>2</v>
      </c>
      <c r="J423" s="43" t="s">
        <v>503</v>
      </c>
      <c r="K423" s="43">
        <v>10</v>
      </c>
      <c r="L423" s="58">
        <v>291</v>
      </c>
      <c r="M423" s="58">
        <v>305</v>
      </c>
      <c r="N423" s="23">
        <v>1511</v>
      </c>
      <c r="O423" s="23">
        <f>SUM(P423:X423)</f>
        <v>389</v>
      </c>
      <c r="P423" s="58">
        <v>39</v>
      </c>
      <c r="Q423" s="58">
        <v>10</v>
      </c>
      <c r="R423" s="58">
        <v>155</v>
      </c>
      <c r="S423" s="58">
        <v>0</v>
      </c>
      <c r="T423" s="58">
        <v>70</v>
      </c>
      <c r="U423" s="58">
        <v>4</v>
      </c>
      <c r="V423" s="58">
        <v>30</v>
      </c>
      <c r="W423" s="58">
        <v>76</v>
      </c>
      <c r="X423" s="58">
        <v>5</v>
      </c>
      <c r="Y423" s="54">
        <f>P423/$O423</f>
        <v>0.10025706940874037</v>
      </c>
      <c r="Z423" s="54">
        <f>Q423/$O423</f>
        <v>2.570694087403599E-2</v>
      </c>
      <c r="AA423" s="54">
        <f>R423/$O423</f>
        <v>0.39845758354755784</v>
      </c>
      <c r="AB423" s="54">
        <f>S423/$O423</f>
        <v>0</v>
      </c>
      <c r="AC423" s="54">
        <f>T423/$O423</f>
        <v>0.17994858611825193</v>
      </c>
      <c r="AD423" s="54">
        <f>U423/$O423</f>
        <v>1.0282776349614395E-2</v>
      </c>
      <c r="AE423" s="54">
        <f>V423/$O423</f>
        <v>7.7120822622107968E-2</v>
      </c>
      <c r="AF423" s="54">
        <f>W423/$O423</f>
        <v>0.19537275064267351</v>
      </c>
      <c r="AG423" s="54">
        <f>X423/$O423</f>
        <v>1.2853470437017995E-2</v>
      </c>
      <c r="AH423" s="55">
        <f>(O423/N423)/($O$501/$N$501)</f>
        <v>1.0956474566870185</v>
      </c>
      <c r="AI423" s="54">
        <f>Y423+Z423+AA423</f>
        <v>0.52442159383033415</v>
      </c>
      <c r="AJ423" s="54">
        <f>AB423+AC423+AE423+AG423</f>
        <v>0.26992287917737789</v>
      </c>
      <c r="AK423" s="54">
        <f>AD423</f>
        <v>1.0282776349614395E-2</v>
      </c>
      <c r="AL423" s="54">
        <f>AF423</f>
        <v>0.19537275064267351</v>
      </c>
      <c r="AM423" s="55">
        <f>($AP$6*R423+$AP$7*P423+$AP$8*Q423+$AP$9*S423+$AP$10*T423+$AP$11*U423+$AP$12*V423+$AP$13*W423+$AP$14*X423)/N423</f>
        <v>0.41528788881535406</v>
      </c>
      <c r="AN423" s="54">
        <f>AM423/AM$501</f>
        <v>0.84877767636053458</v>
      </c>
      <c r="AV423" s="44"/>
    </row>
    <row r="424" spans="1:48" s="56" customFormat="1" ht="15" customHeight="1" x14ac:dyDescent="0.2">
      <c r="A424" s="43" t="s">
        <v>231</v>
      </c>
      <c r="B424" s="43"/>
      <c r="C424" s="43" t="s">
        <v>120</v>
      </c>
      <c r="D424" s="43">
        <v>19</v>
      </c>
      <c r="E424" s="43">
        <v>19</v>
      </c>
      <c r="F424" s="43"/>
      <c r="G424" s="43"/>
      <c r="H424" s="43" t="s">
        <v>125</v>
      </c>
      <c r="I424" s="43">
        <v>20</v>
      </c>
      <c r="J424" s="43" t="s">
        <v>505</v>
      </c>
      <c r="K424" s="43">
        <v>8</v>
      </c>
      <c r="L424" s="58">
        <v>60</v>
      </c>
      <c r="M424" s="58">
        <v>62</v>
      </c>
      <c r="N424" s="23">
        <v>296</v>
      </c>
      <c r="O424" s="23">
        <f>SUM(P424:X424)</f>
        <v>81</v>
      </c>
      <c r="P424" s="58">
        <v>12</v>
      </c>
      <c r="Q424" s="58">
        <v>0</v>
      </c>
      <c r="R424" s="58">
        <v>52</v>
      </c>
      <c r="S424" s="58">
        <v>0</v>
      </c>
      <c r="T424" s="58">
        <v>12</v>
      </c>
      <c r="U424" s="58">
        <v>1</v>
      </c>
      <c r="V424" s="58">
        <v>2</v>
      </c>
      <c r="W424" s="58">
        <v>0</v>
      </c>
      <c r="X424" s="58">
        <v>2</v>
      </c>
      <c r="Y424" s="54">
        <f>P424/$O424</f>
        <v>0.14814814814814814</v>
      </c>
      <c r="Z424" s="54">
        <f>Q424/$O424</f>
        <v>0</v>
      </c>
      <c r="AA424" s="54">
        <f>R424/$O424</f>
        <v>0.64197530864197527</v>
      </c>
      <c r="AB424" s="54">
        <f>S424/$O424</f>
        <v>0</v>
      </c>
      <c r="AC424" s="54">
        <f>T424/$O424</f>
        <v>0.14814814814814814</v>
      </c>
      <c r="AD424" s="54">
        <f>U424/$O424</f>
        <v>1.2345679012345678E-2</v>
      </c>
      <c r="AE424" s="54">
        <f>V424/$O424</f>
        <v>2.4691358024691357E-2</v>
      </c>
      <c r="AF424" s="54">
        <f>W424/$O424</f>
        <v>0</v>
      </c>
      <c r="AG424" s="54">
        <f>X424/$O424</f>
        <v>2.4691358024691357E-2</v>
      </c>
      <c r="AH424" s="55">
        <f>(O424/N424)/($O$501/$N$501)</f>
        <v>1.1646059531663036</v>
      </c>
      <c r="AI424" s="54">
        <f>Y424+Z424+AA424</f>
        <v>0.79012345679012341</v>
      </c>
      <c r="AJ424" s="54">
        <f>AB424+AC424+AE424+AG424</f>
        <v>0.19753086419753085</v>
      </c>
      <c r="AK424" s="54">
        <f>AD424</f>
        <v>1.2345679012345678E-2</v>
      </c>
      <c r="AL424" s="54">
        <f>AF424</f>
        <v>0</v>
      </c>
      <c r="AM424" s="55">
        <f>($AP$6*R424+$AP$7*P424+$AP$8*Q424+$AP$9*S424+$AP$10*T424+$AP$11*U424+$AP$12*V424+$AP$13*W424+$AP$14*X424)/N424</f>
        <v>0.44594594594594594</v>
      </c>
      <c r="AN424" s="54">
        <f>AM424/AM$501</f>
        <v>0.91143752075730233</v>
      </c>
      <c r="AV424" s="44"/>
    </row>
    <row r="425" spans="1:48" s="56" customFormat="1" ht="15" customHeight="1" x14ac:dyDescent="0.2">
      <c r="A425" s="43" t="s">
        <v>208</v>
      </c>
      <c r="B425" s="43"/>
      <c r="C425" s="43" t="s">
        <v>121</v>
      </c>
      <c r="D425" s="43">
        <v>16</v>
      </c>
      <c r="E425" s="43">
        <v>15</v>
      </c>
      <c r="F425" s="43"/>
      <c r="G425" s="43"/>
      <c r="H425" s="43" t="s">
        <v>205</v>
      </c>
      <c r="I425" s="43">
        <v>16</v>
      </c>
      <c r="J425" s="43" t="s">
        <v>501</v>
      </c>
      <c r="K425" s="43">
        <v>6</v>
      </c>
      <c r="L425" s="58">
        <v>91</v>
      </c>
      <c r="M425" s="58">
        <v>101</v>
      </c>
      <c r="N425" s="23">
        <v>479</v>
      </c>
      <c r="O425" s="23">
        <f>SUM(P425:X425)</f>
        <v>121</v>
      </c>
      <c r="P425" s="58">
        <v>17</v>
      </c>
      <c r="Q425" s="58">
        <v>6</v>
      </c>
      <c r="R425" s="58">
        <v>51</v>
      </c>
      <c r="S425" s="58">
        <v>0</v>
      </c>
      <c r="T425" s="58">
        <v>28</v>
      </c>
      <c r="U425" s="58">
        <v>3</v>
      </c>
      <c r="V425" s="58">
        <v>4</v>
      </c>
      <c r="W425" s="58">
        <v>6</v>
      </c>
      <c r="X425" s="58">
        <v>6</v>
      </c>
      <c r="Y425" s="54">
        <f>P425/$O425</f>
        <v>0.14049586776859505</v>
      </c>
      <c r="Z425" s="54">
        <f>Q425/$O425</f>
        <v>4.9586776859504134E-2</v>
      </c>
      <c r="AA425" s="54">
        <f>R425/$O425</f>
        <v>0.42148760330578511</v>
      </c>
      <c r="AB425" s="54">
        <f>S425/$O425</f>
        <v>0</v>
      </c>
      <c r="AC425" s="54">
        <f>T425/$O425</f>
        <v>0.23140495867768596</v>
      </c>
      <c r="AD425" s="54">
        <f>U425/$O425</f>
        <v>2.4793388429752067E-2</v>
      </c>
      <c r="AE425" s="54">
        <f>V425/$O425</f>
        <v>3.3057851239669422E-2</v>
      </c>
      <c r="AF425" s="54">
        <f>W425/$O425</f>
        <v>4.9586776859504134E-2</v>
      </c>
      <c r="AG425" s="54">
        <f>X425/$O425</f>
        <v>4.9586776859504134E-2</v>
      </c>
      <c r="AH425" s="55">
        <f>(O425/N425)/($O$501/$N$501)</f>
        <v>1.0750670589088462</v>
      </c>
      <c r="AI425" s="54">
        <f>Y425+Z425+AA425</f>
        <v>0.61157024793388426</v>
      </c>
      <c r="AJ425" s="54">
        <f>AB425+AC425+AE425+AG425</f>
        <v>0.31404958677685951</v>
      </c>
      <c r="AK425" s="54">
        <f>AD425</f>
        <v>2.4793388429752067E-2</v>
      </c>
      <c r="AL425" s="54">
        <f>AF425</f>
        <v>4.9586776859504134E-2</v>
      </c>
      <c r="AM425" s="55">
        <f>($AP$6*R425+$AP$7*P425+$AP$8*Q425+$AP$9*S425+$AP$10*T425+$AP$11*U425+$AP$12*V425+$AP$13*W425+$AP$14*X425)/N425</f>
        <v>0.47807933194154489</v>
      </c>
      <c r="AN425" s="54">
        <f>AM425/AM$501</f>
        <v>0.97711268594630518</v>
      </c>
      <c r="AV425" s="44"/>
    </row>
    <row r="426" spans="1:48" s="56" customFormat="1" ht="15" customHeight="1" x14ac:dyDescent="0.2">
      <c r="A426" s="43" t="s">
        <v>73</v>
      </c>
      <c r="B426" s="43"/>
      <c r="C426" s="43" t="s">
        <v>114</v>
      </c>
      <c r="D426" s="43">
        <v>23</v>
      </c>
      <c r="E426" s="43">
        <v>13</v>
      </c>
      <c r="F426" s="43"/>
      <c r="G426" s="43" t="s">
        <v>586</v>
      </c>
      <c r="H426" s="43" t="s">
        <v>423</v>
      </c>
      <c r="I426" s="43">
        <v>19</v>
      </c>
      <c r="J426" s="43" t="s">
        <v>507</v>
      </c>
      <c r="K426" s="43">
        <v>4</v>
      </c>
      <c r="L426" s="58">
        <v>182</v>
      </c>
      <c r="M426" s="58">
        <v>207</v>
      </c>
      <c r="N426" s="23">
        <v>1061</v>
      </c>
      <c r="O426" s="23">
        <f>SUM(P426:X426)</f>
        <v>245</v>
      </c>
      <c r="P426" s="58">
        <v>20</v>
      </c>
      <c r="Q426" s="58">
        <v>14</v>
      </c>
      <c r="R426" s="58">
        <v>124</v>
      </c>
      <c r="S426" s="58">
        <v>0</v>
      </c>
      <c r="T426" s="58">
        <v>42</v>
      </c>
      <c r="U426" s="58">
        <v>16</v>
      </c>
      <c r="V426" s="58">
        <v>5</v>
      </c>
      <c r="W426" s="58">
        <v>15</v>
      </c>
      <c r="X426" s="58">
        <v>9</v>
      </c>
      <c r="Y426" s="54">
        <f>P426/$O426</f>
        <v>8.1632653061224483E-2</v>
      </c>
      <c r="Z426" s="54">
        <f>Q426/$O426</f>
        <v>5.7142857142857141E-2</v>
      </c>
      <c r="AA426" s="54">
        <f>R426/$O426</f>
        <v>0.5061224489795918</v>
      </c>
      <c r="AB426" s="54">
        <f>S426/$O426</f>
        <v>0</v>
      </c>
      <c r="AC426" s="54">
        <f>T426/$O426</f>
        <v>0.17142857142857143</v>
      </c>
      <c r="AD426" s="54">
        <f>U426/$O426</f>
        <v>6.5306122448979598E-2</v>
      </c>
      <c r="AE426" s="54">
        <f>V426/$O426</f>
        <v>2.0408163265306121E-2</v>
      </c>
      <c r="AF426" s="54">
        <f>W426/$O426</f>
        <v>6.1224489795918366E-2</v>
      </c>
      <c r="AG426" s="54">
        <f>X426/$O426</f>
        <v>3.6734693877551024E-2</v>
      </c>
      <c r="AH426" s="55">
        <f>(O426/N426)/($O$501/$N$501)</f>
        <v>0.9827349428517278</v>
      </c>
      <c r="AI426" s="54">
        <f>Y426+Z426+AA426</f>
        <v>0.64489795918367343</v>
      </c>
      <c r="AJ426" s="54">
        <f>AB426+AC426+AE426+AG426</f>
        <v>0.22857142857142856</v>
      </c>
      <c r="AK426" s="54">
        <f>AD426</f>
        <v>6.5306122448979598E-2</v>
      </c>
      <c r="AL426" s="54">
        <f>AF426</f>
        <v>6.1224489795918366E-2</v>
      </c>
      <c r="AM426" s="55">
        <f>($AP$6*R426+$AP$7*P426+$AP$8*Q426+$AP$9*S426+$AP$10*T426+$AP$11*U426+$AP$12*V426+$AP$13*W426+$AP$14*X426)/N426</f>
        <v>0.45334590009425069</v>
      </c>
      <c r="AN426" s="54">
        <f>AM426/AM$501</f>
        <v>0.9265617660250598</v>
      </c>
      <c r="AV426" s="44"/>
    </row>
    <row r="427" spans="1:48" s="56" customFormat="1" ht="15" customHeight="1" x14ac:dyDescent="0.2">
      <c r="A427" s="43" t="s">
        <v>125</v>
      </c>
      <c r="B427" s="43"/>
      <c r="C427" s="43" t="s">
        <v>125</v>
      </c>
      <c r="D427" s="43">
        <v>27</v>
      </c>
      <c r="E427" s="43">
        <v>3</v>
      </c>
      <c r="F427" s="43" t="s">
        <v>416</v>
      </c>
      <c r="G427" s="43"/>
      <c r="H427" s="43" t="s">
        <v>125</v>
      </c>
      <c r="I427" s="43">
        <v>20</v>
      </c>
      <c r="J427" s="43" t="s">
        <v>505</v>
      </c>
      <c r="K427" s="43">
        <v>8</v>
      </c>
      <c r="L427" s="58">
        <v>778</v>
      </c>
      <c r="M427" s="58">
        <v>1089</v>
      </c>
      <c r="N427" s="23">
        <v>5602</v>
      </c>
      <c r="O427" s="23">
        <f>SUM(P427:X427)</f>
        <v>1302</v>
      </c>
      <c r="P427" s="58">
        <v>63</v>
      </c>
      <c r="Q427" s="58">
        <v>11</v>
      </c>
      <c r="R427" s="58">
        <v>272</v>
      </c>
      <c r="S427" s="58">
        <v>1</v>
      </c>
      <c r="T427" s="58">
        <v>459</v>
      </c>
      <c r="U427" s="58">
        <v>104</v>
      </c>
      <c r="V427" s="58">
        <v>276</v>
      </c>
      <c r="W427" s="58">
        <v>46</v>
      </c>
      <c r="X427" s="58">
        <v>70</v>
      </c>
      <c r="Y427" s="54">
        <f>P427/$O427</f>
        <v>4.8387096774193547E-2</v>
      </c>
      <c r="Z427" s="54">
        <f>Q427/$O427</f>
        <v>8.4485407066052232E-3</v>
      </c>
      <c r="AA427" s="54">
        <f>R427/$O427</f>
        <v>0.20890937019969277</v>
      </c>
      <c r="AB427" s="54">
        <f>S427/$O427</f>
        <v>7.6804915514592934E-4</v>
      </c>
      <c r="AC427" s="54">
        <f>T427/$O427</f>
        <v>0.35253456221198154</v>
      </c>
      <c r="AD427" s="54">
        <f>U427/$O427</f>
        <v>7.9877112135176648E-2</v>
      </c>
      <c r="AE427" s="54">
        <f>V427/$O427</f>
        <v>0.2119815668202765</v>
      </c>
      <c r="AF427" s="54">
        <f>W427/$O427</f>
        <v>3.5330261136712747E-2</v>
      </c>
      <c r="AG427" s="54">
        <f>X427/$O427</f>
        <v>5.3763440860215055E-2</v>
      </c>
      <c r="AH427" s="55">
        <f>(O427/N427)/($O$501/$N$501)</f>
        <v>0.98913046377322944</v>
      </c>
      <c r="AI427" s="54">
        <f>Y427+Z427+AA427</f>
        <v>0.26574500768049153</v>
      </c>
      <c r="AJ427" s="54">
        <f>AB427+AC427+AE427+AG427</f>
        <v>0.61904761904761896</v>
      </c>
      <c r="AK427" s="54">
        <f>AD427</f>
        <v>7.9877112135176648E-2</v>
      </c>
      <c r="AL427" s="54">
        <f>AF427</f>
        <v>3.5330261136712747E-2</v>
      </c>
      <c r="AM427" s="55">
        <f>($AP$6*R427+$AP$7*P427+$AP$8*Q427+$AP$9*S427+$AP$10*T427+$AP$11*U427+$AP$12*V427+$AP$13*W427+$AP$14*X427)/N427</f>
        <v>0.54069975008925386</v>
      </c>
      <c r="AN427" s="54">
        <f>AM427/AM$501</f>
        <v>1.1050981496200833</v>
      </c>
      <c r="AV427" s="44"/>
    </row>
    <row r="428" spans="1:48" s="56" customFormat="1" ht="15" customHeight="1" x14ac:dyDescent="0.2">
      <c r="A428" s="43" t="s">
        <v>380</v>
      </c>
      <c r="B428" s="43"/>
      <c r="C428" s="43" t="s">
        <v>326</v>
      </c>
      <c r="D428" s="43">
        <v>13</v>
      </c>
      <c r="E428" s="43">
        <v>10</v>
      </c>
      <c r="F428" s="43"/>
      <c r="G428" s="43" t="s">
        <v>586</v>
      </c>
      <c r="H428" s="43" t="s">
        <v>348</v>
      </c>
      <c r="I428" s="43">
        <v>2</v>
      </c>
      <c r="J428" s="43" t="s">
        <v>503</v>
      </c>
      <c r="K428" s="43">
        <v>10</v>
      </c>
      <c r="L428" s="58">
        <v>236</v>
      </c>
      <c r="M428" s="58">
        <v>259</v>
      </c>
      <c r="N428" s="23">
        <v>1348</v>
      </c>
      <c r="O428" s="23">
        <f>SUM(P428:X428)</f>
        <v>360</v>
      </c>
      <c r="P428" s="58">
        <v>77</v>
      </c>
      <c r="Q428" s="58">
        <v>30</v>
      </c>
      <c r="R428" s="58">
        <v>165</v>
      </c>
      <c r="S428" s="58">
        <v>0</v>
      </c>
      <c r="T428" s="58">
        <v>64</v>
      </c>
      <c r="U428" s="58">
        <v>3</v>
      </c>
      <c r="V428" s="58">
        <v>3</v>
      </c>
      <c r="W428" s="58">
        <v>13</v>
      </c>
      <c r="X428" s="58">
        <v>5</v>
      </c>
      <c r="Y428" s="54">
        <f>P428/$O428</f>
        <v>0.21388888888888888</v>
      </c>
      <c r="Z428" s="54">
        <f>Q428/$O428</f>
        <v>8.3333333333333329E-2</v>
      </c>
      <c r="AA428" s="54">
        <f>R428/$O428</f>
        <v>0.45833333333333331</v>
      </c>
      <c r="AB428" s="54">
        <f>S428/$O428</f>
        <v>0</v>
      </c>
      <c r="AC428" s="54">
        <f>T428/$O428</f>
        <v>0.17777777777777778</v>
      </c>
      <c r="AD428" s="54">
        <f>U428/$O428</f>
        <v>8.3333333333333332E-3</v>
      </c>
      <c r="AE428" s="54">
        <f>V428/$O428</f>
        <v>8.3333333333333332E-3</v>
      </c>
      <c r="AF428" s="54">
        <f>W428/$O428</f>
        <v>3.6111111111111108E-2</v>
      </c>
      <c r="AG428" s="54">
        <f>X428/$O428</f>
        <v>1.3888888888888888E-2</v>
      </c>
      <c r="AH428" s="55">
        <f>(O428/N428)/($O$501/$N$501)</f>
        <v>1.1365755428197359</v>
      </c>
      <c r="AI428" s="54">
        <f>Y428+Z428+AA428</f>
        <v>0.75555555555555554</v>
      </c>
      <c r="AJ428" s="54">
        <f>AB428+AC428+AE428+AG428</f>
        <v>0.2</v>
      </c>
      <c r="AK428" s="54">
        <f>AD428</f>
        <v>8.3333333333333332E-3</v>
      </c>
      <c r="AL428" s="54">
        <f>AF428</f>
        <v>3.6111111111111108E-2</v>
      </c>
      <c r="AM428" s="55">
        <f>($AP$6*R428+$AP$7*P428+$AP$8*Q428+$AP$9*S428+$AP$10*T428+$AP$11*U428+$AP$12*V428+$AP$13*W428+$AP$14*X428)/N428</f>
        <v>0.49332344213649854</v>
      </c>
      <c r="AN428" s="54">
        <f>AM428/AM$501</f>
        <v>1.008269049466479</v>
      </c>
      <c r="AV428" s="44"/>
    </row>
    <row r="429" spans="1:48" s="56" customFormat="1" ht="15" customHeight="1" x14ac:dyDescent="0.2">
      <c r="A429" s="43" t="s">
        <v>84</v>
      </c>
      <c r="B429" s="43"/>
      <c r="C429" s="43" t="s">
        <v>115</v>
      </c>
      <c r="D429" s="43">
        <v>32</v>
      </c>
      <c r="E429" s="43">
        <v>28</v>
      </c>
      <c r="F429" s="43"/>
      <c r="G429" s="43"/>
      <c r="H429" s="43" t="s">
        <v>49</v>
      </c>
      <c r="I429" s="43">
        <v>7</v>
      </c>
      <c r="J429" s="43" t="s">
        <v>110</v>
      </c>
      <c r="K429" s="43">
        <v>5</v>
      </c>
      <c r="L429" s="58">
        <v>135</v>
      </c>
      <c r="M429" s="58">
        <v>143</v>
      </c>
      <c r="N429" s="23">
        <v>821</v>
      </c>
      <c r="O429" s="23">
        <f>SUM(P429:X429)</f>
        <v>227</v>
      </c>
      <c r="P429" s="58">
        <v>29</v>
      </c>
      <c r="Q429" s="58">
        <v>10</v>
      </c>
      <c r="R429" s="58">
        <v>124</v>
      </c>
      <c r="S429" s="58">
        <v>0</v>
      </c>
      <c r="T429" s="58">
        <v>46</v>
      </c>
      <c r="U429" s="58">
        <v>5</v>
      </c>
      <c r="V429" s="58">
        <v>6</v>
      </c>
      <c r="W429" s="58">
        <v>7</v>
      </c>
      <c r="X429" s="58">
        <v>0</v>
      </c>
      <c r="Y429" s="54">
        <f>P429/$O429</f>
        <v>0.1277533039647577</v>
      </c>
      <c r="Z429" s="54">
        <f>Q429/$O429</f>
        <v>4.405286343612335E-2</v>
      </c>
      <c r="AA429" s="54">
        <f>R429/$O429</f>
        <v>0.54625550660792954</v>
      </c>
      <c r="AB429" s="54">
        <f>S429/$O429</f>
        <v>0</v>
      </c>
      <c r="AC429" s="54">
        <f>T429/$O429</f>
        <v>0.20264317180616739</v>
      </c>
      <c r="AD429" s="54">
        <f>U429/$O429</f>
        <v>2.2026431718061675E-2</v>
      </c>
      <c r="AE429" s="54">
        <f>V429/$O429</f>
        <v>2.643171806167401E-2</v>
      </c>
      <c r="AF429" s="54">
        <f>W429/$O429</f>
        <v>3.0837004405286344E-2</v>
      </c>
      <c r="AG429" s="54">
        <f>X429/$O429</f>
        <v>0</v>
      </c>
      <c r="AH429" s="55">
        <f>(O429/N429)/($O$501/$N$501)</f>
        <v>1.1767071653832315</v>
      </c>
      <c r="AI429" s="54">
        <f>Y429+Z429+AA429</f>
        <v>0.7180616740088106</v>
      </c>
      <c r="AJ429" s="54">
        <f>AB429+AC429+AE429+AG429</f>
        <v>0.22907488986784141</v>
      </c>
      <c r="AK429" s="54">
        <f>AD429</f>
        <v>2.2026431718061675E-2</v>
      </c>
      <c r="AL429" s="54">
        <f>AF429</f>
        <v>3.0837004405286344E-2</v>
      </c>
      <c r="AM429" s="55">
        <f>($AP$6*R429+$AP$7*P429+$AP$8*Q429+$AP$9*S429+$AP$10*T429+$AP$11*U429+$AP$12*V429+$AP$13*W429+$AP$14*X429)/N429</f>
        <v>0.48964677222898906</v>
      </c>
      <c r="AN429" s="54">
        <f>AM429/AM$501</f>
        <v>1.0007545627094907</v>
      </c>
      <c r="AV429" s="44"/>
    </row>
    <row r="430" spans="1:48" s="56" customFormat="1" ht="15" customHeight="1" x14ac:dyDescent="0.2">
      <c r="A430" s="43" t="s">
        <v>47</v>
      </c>
      <c r="B430" s="43"/>
      <c r="C430" s="43" t="s">
        <v>110</v>
      </c>
      <c r="D430" s="43">
        <v>29</v>
      </c>
      <c r="E430" s="43">
        <v>13</v>
      </c>
      <c r="F430" s="43"/>
      <c r="G430" s="43"/>
      <c r="H430" s="43" t="s">
        <v>421</v>
      </c>
      <c r="I430" s="43">
        <v>13</v>
      </c>
      <c r="J430" s="43" t="s">
        <v>110</v>
      </c>
      <c r="K430" s="43">
        <v>5</v>
      </c>
      <c r="L430" s="58">
        <v>27</v>
      </c>
      <c r="M430" s="58">
        <v>27</v>
      </c>
      <c r="N430" s="23">
        <v>160</v>
      </c>
      <c r="O430" s="23">
        <f>SUM(P430:X430)</f>
        <v>31</v>
      </c>
      <c r="P430" s="58">
        <v>4</v>
      </c>
      <c r="Q430" s="58">
        <v>0</v>
      </c>
      <c r="R430" s="58">
        <v>11</v>
      </c>
      <c r="S430" s="58">
        <v>0</v>
      </c>
      <c r="T430" s="58">
        <v>7</v>
      </c>
      <c r="U430" s="58">
        <v>0</v>
      </c>
      <c r="V430" s="58">
        <v>6</v>
      </c>
      <c r="W430" s="58">
        <v>1</v>
      </c>
      <c r="X430" s="58">
        <v>2</v>
      </c>
      <c r="Y430" s="54">
        <f>P430/$O430</f>
        <v>0.12903225806451613</v>
      </c>
      <c r="Z430" s="54">
        <f>Q430/$O430</f>
        <v>0</v>
      </c>
      <c r="AA430" s="54">
        <f>R430/$O430</f>
        <v>0.35483870967741937</v>
      </c>
      <c r="AB430" s="54">
        <f>S430/$O430</f>
        <v>0</v>
      </c>
      <c r="AC430" s="54">
        <f>T430/$O430</f>
        <v>0.22580645161290322</v>
      </c>
      <c r="AD430" s="54">
        <f>U430/$O430</f>
        <v>0</v>
      </c>
      <c r="AE430" s="54">
        <f>V430/$O430</f>
        <v>0.19354838709677419</v>
      </c>
      <c r="AF430" s="54">
        <f>W430/$O430</f>
        <v>3.2258064516129031E-2</v>
      </c>
      <c r="AG430" s="54">
        <f>X430/$O430</f>
        <v>6.4516129032258063E-2</v>
      </c>
      <c r="AH430" s="55">
        <f>(O430/N430)/($O$501/$N$501)</f>
        <v>0.82456977054429037</v>
      </c>
      <c r="AI430" s="54">
        <f>Y430+Z430+AA430</f>
        <v>0.4838709677419355</v>
      </c>
      <c r="AJ430" s="54">
        <f>AB430+AC430+AE430+AG430</f>
        <v>0.48387096774193544</v>
      </c>
      <c r="AK430" s="54">
        <f>AD430</f>
        <v>0</v>
      </c>
      <c r="AL430" s="54">
        <f>AF430</f>
        <v>3.2258064516129031E-2</v>
      </c>
      <c r="AM430" s="55">
        <f>($AP$6*R430+$AP$7*P430+$AP$8*Q430+$AP$9*S430+$AP$10*T430+$AP$11*U430+$AP$12*V430+$AP$13*W430+$AP$14*X430)/N430</f>
        <v>0.33437499999999998</v>
      </c>
      <c r="AN430" s="54">
        <f>AM430/AM$501</f>
        <v>0.68340551982540909</v>
      </c>
      <c r="AV430" s="44"/>
    </row>
    <row r="431" spans="1:48" s="56" customFormat="1" ht="15" customHeight="1" x14ac:dyDescent="0.2">
      <c r="A431" s="43" t="s">
        <v>305</v>
      </c>
      <c r="B431" s="43"/>
      <c r="C431" s="43" t="s">
        <v>118</v>
      </c>
      <c r="D431" s="43">
        <v>31</v>
      </c>
      <c r="E431" s="43">
        <v>15</v>
      </c>
      <c r="F431" s="43"/>
      <c r="G431" s="43"/>
      <c r="H431" s="43" t="s">
        <v>331</v>
      </c>
      <c r="I431" s="43">
        <v>18</v>
      </c>
      <c r="J431" s="43" t="s">
        <v>504</v>
      </c>
      <c r="K431" s="43">
        <v>7</v>
      </c>
      <c r="L431" s="58">
        <v>44</v>
      </c>
      <c r="M431" s="58">
        <v>45</v>
      </c>
      <c r="N431" s="23">
        <v>222</v>
      </c>
      <c r="O431" s="23">
        <f>SUM(P431:X431)</f>
        <v>66</v>
      </c>
      <c r="P431" s="58">
        <v>14</v>
      </c>
      <c r="Q431" s="58">
        <v>0</v>
      </c>
      <c r="R431" s="58">
        <v>32</v>
      </c>
      <c r="S431" s="58">
        <v>0</v>
      </c>
      <c r="T431" s="58">
        <v>13</v>
      </c>
      <c r="U431" s="58">
        <v>0</v>
      </c>
      <c r="V431" s="58">
        <v>0</v>
      </c>
      <c r="W431" s="58">
        <v>7</v>
      </c>
      <c r="X431" s="58">
        <v>0</v>
      </c>
      <c r="Y431" s="54">
        <f>P431/$O431</f>
        <v>0.21212121212121213</v>
      </c>
      <c r="Z431" s="54">
        <f>Q431/$O431</f>
        <v>0</v>
      </c>
      <c r="AA431" s="54">
        <f>R431/$O431</f>
        <v>0.48484848484848486</v>
      </c>
      <c r="AB431" s="54">
        <f>S431/$O431</f>
        <v>0</v>
      </c>
      <c r="AC431" s="54">
        <f>T431/$O431</f>
        <v>0.19696969696969696</v>
      </c>
      <c r="AD431" s="54">
        <f>U431/$O431</f>
        <v>0</v>
      </c>
      <c r="AE431" s="54">
        <f>V431/$O431</f>
        <v>0</v>
      </c>
      <c r="AF431" s="54">
        <f>W431/$O431</f>
        <v>0.10606060606060606</v>
      </c>
      <c r="AG431" s="54">
        <f>X431/$O431</f>
        <v>0</v>
      </c>
      <c r="AH431" s="55">
        <f>(O431/N431)/($O$501/$N$501)</f>
        <v>1.2652509120819102</v>
      </c>
      <c r="AI431" s="54">
        <f>Y431+Z431+AA431</f>
        <v>0.69696969696969702</v>
      </c>
      <c r="AJ431" s="54">
        <f>AB431+AC431+AE431+AG431</f>
        <v>0.19696969696969696</v>
      </c>
      <c r="AK431" s="54">
        <f>AD431</f>
        <v>0</v>
      </c>
      <c r="AL431" s="54">
        <f>AF431</f>
        <v>0.10606060606060606</v>
      </c>
      <c r="AM431" s="55">
        <f>($AP$6*R431+$AP$7*P431+$AP$8*Q431+$AP$9*S431+$AP$10*T431+$AP$11*U431+$AP$12*V431+$AP$13*W431+$AP$14*X431)/N431</f>
        <v>0.51126126126126126</v>
      </c>
      <c r="AN431" s="54">
        <f>AM431/AM$501</f>
        <v>1.0449308950096345</v>
      </c>
      <c r="AV431" s="44"/>
    </row>
    <row r="432" spans="1:48" s="56" customFormat="1" ht="15" customHeight="1" x14ac:dyDescent="0.2">
      <c r="A432" s="43" t="s">
        <v>147</v>
      </c>
      <c r="B432" s="43"/>
      <c r="C432" s="43" t="s">
        <v>116</v>
      </c>
      <c r="D432" s="43">
        <v>3</v>
      </c>
      <c r="E432" s="43">
        <v>33</v>
      </c>
      <c r="F432" s="43"/>
      <c r="G432" s="43"/>
      <c r="H432" s="43" t="s">
        <v>137</v>
      </c>
      <c r="I432" s="43">
        <v>9</v>
      </c>
      <c r="J432" s="43" t="s">
        <v>502</v>
      </c>
      <c r="K432" s="43">
        <v>9</v>
      </c>
      <c r="L432" s="58">
        <v>56</v>
      </c>
      <c r="M432" s="58">
        <v>57</v>
      </c>
      <c r="N432" s="23">
        <v>293</v>
      </c>
      <c r="O432" s="23">
        <f>SUM(P432:X432)</f>
        <v>62</v>
      </c>
      <c r="P432" s="58">
        <v>7</v>
      </c>
      <c r="Q432" s="58">
        <v>13</v>
      </c>
      <c r="R432" s="58">
        <v>31</v>
      </c>
      <c r="S432" s="58">
        <v>0</v>
      </c>
      <c r="T432" s="58">
        <v>8</v>
      </c>
      <c r="U432" s="58">
        <v>1</v>
      </c>
      <c r="V432" s="58">
        <v>0</v>
      </c>
      <c r="W432" s="58">
        <v>1</v>
      </c>
      <c r="X432" s="58">
        <v>1</v>
      </c>
      <c r="Y432" s="54">
        <f>P432/$O432</f>
        <v>0.11290322580645161</v>
      </c>
      <c r="Z432" s="54">
        <f>Q432/$O432</f>
        <v>0.20967741935483872</v>
      </c>
      <c r="AA432" s="54">
        <f>R432/$O432</f>
        <v>0.5</v>
      </c>
      <c r="AB432" s="54">
        <f>S432/$O432</f>
        <v>0</v>
      </c>
      <c r="AC432" s="54">
        <f>T432/$O432</f>
        <v>0.12903225806451613</v>
      </c>
      <c r="AD432" s="54">
        <f>U432/$O432</f>
        <v>1.6129032258064516E-2</v>
      </c>
      <c r="AE432" s="54">
        <f>V432/$O432</f>
        <v>0</v>
      </c>
      <c r="AF432" s="54">
        <f>W432/$O432</f>
        <v>1.6129032258064516E-2</v>
      </c>
      <c r="AG432" s="54">
        <f>X432/$O432</f>
        <v>1.6129032258064516E-2</v>
      </c>
      <c r="AH432" s="55">
        <f>(O432/N432)/($O$501/$N$501)</f>
        <v>0.90055401561151172</v>
      </c>
      <c r="AI432" s="54">
        <f>Y432+Z432+AA432</f>
        <v>0.82258064516129026</v>
      </c>
      <c r="AJ432" s="54">
        <f>AB432+AC432+AE432+AG432</f>
        <v>0.14516129032258063</v>
      </c>
      <c r="AK432" s="54">
        <f>AD432</f>
        <v>1.6129032258064516E-2</v>
      </c>
      <c r="AL432" s="54">
        <f>AF432</f>
        <v>1.6129032258064516E-2</v>
      </c>
      <c r="AM432" s="55">
        <f>($AP$6*R432+$AP$7*P432+$AP$8*Q432+$AP$9*S432+$AP$10*T432+$AP$11*U432+$AP$12*V432+$AP$13*W432+$AP$14*X432)/N432</f>
        <v>0.37030716723549489</v>
      </c>
      <c r="AN432" s="54">
        <f>AM432/AM$501</f>
        <v>0.75684474652605038</v>
      </c>
      <c r="AV432" s="44"/>
    </row>
    <row r="433" spans="1:48" s="56" customFormat="1" ht="15" customHeight="1" x14ac:dyDescent="0.2">
      <c r="A433" s="43" t="s">
        <v>306</v>
      </c>
      <c r="B433" s="43"/>
      <c r="C433" s="43" t="s">
        <v>118</v>
      </c>
      <c r="D433" s="43">
        <v>31</v>
      </c>
      <c r="E433" s="43">
        <v>16</v>
      </c>
      <c r="F433" s="43"/>
      <c r="G433" s="43"/>
      <c r="H433" s="43" t="s">
        <v>331</v>
      </c>
      <c r="I433" s="43">
        <v>18</v>
      </c>
      <c r="J433" s="43" t="s">
        <v>504</v>
      </c>
      <c r="K433" s="43">
        <v>7</v>
      </c>
      <c r="L433" s="58">
        <v>45</v>
      </c>
      <c r="M433" s="58">
        <v>45</v>
      </c>
      <c r="N433" s="23">
        <v>219</v>
      </c>
      <c r="O433" s="23">
        <f>SUM(P433:X433)</f>
        <v>55</v>
      </c>
      <c r="P433" s="58">
        <v>11</v>
      </c>
      <c r="Q433" s="58">
        <v>1</v>
      </c>
      <c r="R433" s="58">
        <v>39</v>
      </c>
      <c r="S433" s="58">
        <v>0</v>
      </c>
      <c r="T433" s="58">
        <v>3</v>
      </c>
      <c r="U433" s="58">
        <v>1</v>
      </c>
      <c r="V433" s="58">
        <v>0</v>
      </c>
      <c r="W433" s="58">
        <v>0</v>
      </c>
      <c r="X433" s="58">
        <v>0</v>
      </c>
      <c r="Y433" s="54">
        <f>P433/$O433</f>
        <v>0.2</v>
      </c>
      <c r="Z433" s="54">
        <f>Q433/$O433</f>
        <v>1.8181818181818181E-2</v>
      </c>
      <c r="AA433" s="54">
        <f>R433/$O433</f>
        <v>0.70909090909090911</v>
      </c>
      <c r="AB433" s="54">
        <f>S433/$O433</f>
        <v>0</v>
      </c>
      <c r="AC433" s="54">
        <f>T433/$O433</f>
        <v>5.4545454545454543E-2</v>
      </c>
      <c r="AD433" s="54">
        <f>U433/$O433</f>
        <v>1.8181818181818181E-2</v>
      </c>
      <c r="AE433" s="54">
        <f>V433/$O433</f>
        <v>0</v>
      </c>
      <c r="AF433" s="54">
        <f>W433/$O433</f>
        <v>0</v>
      </c>
      <c r="AG433" s="54">
        <f>X433/$O433</f>
        <v>0</v>
      </c>
      <c r="AH433" s="55">
        <f>(O433/N433)/($O$501/$N$501)</f>
        <v>1.0688192636308373</v>
      </c>
      <c r="AI433" s="54">
        <f>Y433+Z433+AA433</f>
        <v>0.92727272727272725</v>
      </c>
      <c r="AJ433" s="54">
        <f>AB433+AC433+AE433+AG433</f>
        <v>5.4545454545454543E-2</v>
      </c>
      <c r="AK433" s="54">
        <f>AD433</f>
        <v>1.8181818181818181E-2</v>
      </c>
      <c r="AL433" s="54">
        <f>AF433</f>
        <v>0</v>
      </c>
      <c r="AM433" s="55">
        <f>($AP$6*R433+$AP$7*P433+$AP$8*Q433+$AP$9*S433+$AP$10*T433+$AP$11*U433+$AP$12*V433+$AP$13*W433+$AP$14*X433)/N433</f>
        <v>0.408675799086758</v>
      </c>
      <c r="AN433" s="54">
        <f>AM433/AM$501</f>
        <v>0.83526369170826265</v>
      </c>
      <c r="AV433" s="44"/>
    </row>
    <row r="434" spans="1:48" s="56" customFormat="1" ht="15" customHeight="1" x14ac:dyDescent="0.2">
      <c r="A434" s="43" t="s">
        <v>148</v>
      </c>
      <c r="B434" s="43"/>
      <c r="C434" s="43" t="s">
        <v>116</v>
      </c>
      <c r="D434" s="43">
        <v>3</v>
      </c>
      <c r="E434" s="43">
        <v>34</v>
      </c>
      <c r="F434" s="43"/>
      <c r="G434" s="43"/>
      <c r="H434" s="43" t="s">
        <v>137</v>
      </c>
      <c r="I434" s="43">
        <v>9</v>
      </c>
      <c r="J434" s="43" t="s">
        <v>502</v>
      </c>
      <c r="K434" s="43">
        <v>9</v>
      </c>
      <c r="L434" s="58">
        <v>106</v>
      </c>
      <c r="M434" s="58">
        <v>109</v>
      </c>
      <c r="N434" s="23">
        <v>546</v>
      </c>
      <c r="O434" s="23">
        <f>SUM(P434:X434)</f>
        <v>126</v>
      </c>
      <c r="P434" s="58">
        <v>21</v>
      </c>
      <c r="Q434" s="58">
        <v>28</v>
      </c>
      <c r="R434" s="58">
        <v>46</v>
      </c>
      <c r="S434" s="58">
        <v>0</v>
      </c>
      <c r="T434" s="58">
        <v>13</v>
      </c>
      <c r="U434" s="58">
        <v>1</v>
      </c>
      <c r="V434" s="58">
        <v>0</v>
      </c>
      <c r="W434" s="58">
        <v>17</v>
      </c>
      <c r="X434" s="58">
        <v>0</v>
      </c>
      <c r="Y434" s="54">
        <f>P434/$O434</f>
        <v>0.16666666666666666</v>
      </c>
      <c r="Z434" s="54">
        <f>Q434/$O434</f>
        <v>0.22222222222222221</v>
      </c>
      <c r="AA434" s="54">
        <f>R434/$O434</f>
        <v>0.36507936507936506</v>
      </c>
      <c r="AB434" s="54">
        <f>S434/$O434</f>
        <v>0</v>
      </c>
      <c r="AC434" s="54">
        <f>T434/$O434</f>
        <v>0.10317460317460317</v>
      </c>
      <c r="AD434" s="54">
        <f>U434/$O434</f>
        <v>7.9365079365079361E-3</v>
      </c>
      <c r="AE434" s="54">
        <f>V434/$O434</f>
        <v>0</v>
      </c>
      <c r="AF434" s="54">
        <f>W434/$O434</f>
        <v>0.13492063492063491</v>
      </c>
      <c r="AG434" s="54">
        <f>X434/$O434</f>
        <v>0</v>
      </c>
      <c r="AH434" s="55">
        <f>(O434/N434)/($O$501/$N$501)</f>
        <v>0.98211784084679743</v>
      </c>
      <c r="AI434" s="54">
        <f>Y434+Z434+AA434</f>
        <v>0.75396825396825395</v>
      </c>
      <c r="AJ434" s="54">
        <f>AB434+AC434+AE434+AG434</f>
        <v>0.10317460317460317</v>
      </c>
      <c r="AK434" s="54">
        <f>AD434</f>
        <v>7.9365079365079361E-3</v>
      </c>
      <c r="AL434" s="54">
        <f>AF434</f>
        <v>0.13492063492063491</v>
      </c>
      <c r="AM434" s="55">
        <f>($AP$6*R434+$AP$7*P434+$AP$8*Q434+$AP$9*S434+$AP$10*T434+$AP$11*U434+$AP$12*V434+$AP$13*W434+$AP$14*X434)/N434</f>
        <v>0.4075091575091575</v>
      </c>
      <c r="AN434" s="54">
        <f>AM434/AM$501</f>
        <v>0.83287927512870374</v>
      </c>
      <c r="AV434" s="44"/>
    </row>
    <row r="435" spans="1:48" s="56" customFormat="1" ht="15" customHeight="1" x14ac:dyDescent="0.2">
      <c r="A435" s="43" t="s">
        <v>445</v>
      </c>
      <c r="B435" s="43">
        <v>4</v>
      </c>
      <c r="C435" s="43" t="s">
        <v>322</v>
      </c>
      <c r="D435" s="43">
        <v>1</v>
      </c>
      <c r="E435" s="43">
        <v>11</v>
      </c>
      <c r="F435" s="43" t="s">
        <v>417</v>
      </c>
      <c r="G435" s="43"/>
      <c r="H435" s="43" t="s">
        <v>335</v>
      </c>
      <c r="I435" s="43">
        <v>10</v>
      </c>
      <c r="J435" s="43" t="s">
        <v>510</v>
      </c>
      <c r="K435" s="43">
        <v>99</v>
      </c>
      <c r="L435" s="58">
        <v>264</v>
      </c>
      <c r="M435" s="58">
        <v>272</v>
      </c>
      <c r="N435" s="23">
        <v>1368</v>
      </c>
      <c r="O435" s="22">
        <f>SUM(P435:X435)</f>
        <v>348</v>
      </c>
      <c r="P435" s="58">
        <v>33</v>
      </c>
      <c r="Q435" s="58">
        <v>10</v>
      </c>
      <c r="R435" s="58">
        <v>156</v>
      </c>
      <c r="S435" s="58">
        <v>0</v>
      </c>
      <c r="T435" s="58">
        <v>57</v>
      </c>
      <c r="U435" s="58">
        <v>10</v>
      </c>
      <c r="V435" s="58">
        <v>47</v>
      </c>
      <c r="W435" s="58">
        <v>29</v>
      </c>
      <c r="X435" s="58">
        <v>6</v>
      </c>
      <c r="Y435" s="54">
        <f>P435/$O435</f>
        <v>9.4827586206896547E-2</v>
      </c>
      <c r="Z435" s="54">
        <f>Q435/$O435</f>
        <v>2.8735632183908046E-2</v>
      </c>
      <c r="AA435" s="54">
        <f>R435/$O435</f>
        <v>0.44827586206896552</v>
      </c>
      <c r="AB435" s="54">
        <f>S435/$O435</f>
        <v>0</v>
      </c>
      <c r="AC435" s="54">
        <f>T435/$O435</f>
        <v>0.16379310344827586</v>
      </c>
      <c r="AD435" s="54">
        <f>U435/$O435</f>
        <v>2.8735632183908046E-2</v>
      </c>
      <c r="AE435" s="54">
        <f>V435/$O435</f>
        <v>0.13505747126436782</v>
      </c>
      <c r="AF435" s="54">
        <f>W435/$O435</f>
        <v>8.3333333333333329E-2</v>
      </c>
      <c r="AG435" s="54">
        <f>X435/$O435</f>
        <v>1.7241379310344827E-2</v>
      </c>
      <c r="AH435" s="55">
        <f>(O435/N435)/($O$501/$N$501)</f>
        <v>1.0826269766059726</v>
      </c>
      <c r="AI435" s="54">
        <f>Y435+Z435+AA435</f>
        <v>0.57183908045977017</v>
      </c>
      <c r="AJ435" s="54">
        <f>AB435+AC435+AE435+AG435</f>
        <v>0.31609195402298845</v>
      </c>
      <c r="AK435" s="54">
        <f>AD435</f>
        <v>2.8735632183908046E-2</v>
      </c>
      <c r="AL435" s="54">
        <f>AF435</f>
        <v>8.3333333333333329E-2</v>
      </c>
      <c r="AM435" s="55">
        <f>($AP$6*R435+$AP$7*P435+$AP$8*Q435+$AP$9*S435+$AP$10*T435+$AP$11*U435+$AP$12*V435+$AP$13*W435+$AP$14*X435)/N435</f>
        <v>0.44298245614035087</v>
      </c>
      <c r="AN435" s="54">
        <f>AM435/AM$501</f>
        <v>0.90538065259703326</v>
      </c>
      <c r="AV435" s="44"/>
    </row>
    <row r="436" spans="1:48" s="56" customFormat="1" ht="15" customHeight="1" x14ac:dyDescent="0.2">
      <c r="A436" s="43" t="s">
        <v>95</v>
      </c>
      <c r="B436" s="43"/>
      <c r="C436" s="43" t="s">
        <v>121</v>
      </c>
      <c r="D436" s="43">
        <v>16</v>
      </c>
      <c r="E436" s="43">
        <v>16</v>
      </c>
      <c r="F436" s="43"/>
      <c r="G436" s="43" t="s">
        <v>586</v>
      </c>
      <c r="H436" s="43" t="s">
        <v>200</v>
      </c>
      <c r="I436" s="43">
        <v>3</v>
      </c>
      <c r="J436" s="43" t="s">
        <v>504</v>
      </c>
      <c r="K436" s="43">
        <v>7</v>
      </c>
      <c r="L436" s="58">
        <v>302</v>
      </c>
      <c r="M436" s="58">
        <v>311</v>
      </c>
      <c r="N436" s="23">
        <v>1455</v>
      </c>
      <c r="O436" s="23">
        <f>SUM(P436:X436)</f>
        <v>362</v>
      </c>
      <c r="P436" s="58">
        <v>24</v>
      </c>
      <c r="Q436" s="58">
        <v>5</v>
      </c>
      <c r="R436" s="58">
        <v>154</v>
      </c>
      <c r="S436" s="58">
        <v>1</v>
      </c>
      <c r="T436" s="58">
        <v>112</v>
      </c>
      <c r="U436" s="58">
        <v>22</v>
      </c>
      <c r="V436" s="58">
        <v>12</v>
      </c>
      <c r="W436" s="58">
        <v>28</v>
      </c>
      <c r="X436" s="58">
        <v>4</v>
      </c>
      <c r="Y436" s="54">
        <f>P436/$O436</f>
        <v>6.6298342541436461E-2</v>
      </c>
      <c r="Z436" s="54">
        <f>Q436/$O436</f>
        <v>1.3812154696132596E-2</v>
      </c>
      <c r="AA436" s="54">
        <f>R436/$O436</f>
        <v>0.425414364640884</v>
      </c>
      <c r="AB436" s="54">
        <f>S436/$O436</f>
        <v>2.7624309392265192E-3</v>
      </c>
      <c r="AC436" s="54">
        <f>T436/$O436</f>
        <v>0.30939226519337015</v>
      </c>
      <c r="AD436" s="54">
        <f>U436/$O436</f>
        <v>6.0773480662983423E-2</v>
      </c>
      <c r="AE436" s="54">
        <f>V436/$O436</f>
        <v>3.3149171270718231E-2</v>
      </c>
      <c r="AF436" s="54">
        <f>W436/$O436</f>
        <v>7.7348066298342538E-2</v>
      </c>
      <c r="AG436" s="54">
        <f>X436/$O436</f>
        <v>1.1049723756906077E-2</v>
      </c>
      <c r="AH436" s="55">
        <f>(O436/N436)/($O$501/$N$501)</f>
        <v>1.0588422815635805</v>
      </c>
      <c r="AI436" s="54">
        <f>Y436+Z436+AA436</f>
        <v>0.50552486187845302</v>
      </c>
      <c r="AJ436" s="54">
        <f>AB436+AC436+AE436+AG436</f>
        <v>0.35635359116022092</v>
      </c>
      <c r="AK436" s="54">
        <f>AD436</f>
        <v>6.0773480662983423E-2</v>
      </c>
      <c r="AL436" s="54">
        <f>AF436</f>
        <v>7.7348066298342538E-2</v>
      </c>
      <c r="AM436" s="55">
        <f>($AP$6*R436+$AP$7*P436+$AP$8*Q436+$AP$9*S436+$AP$10*T436+$AP$11*U436+$AP$12*V436+$AP$13*W436+$AP$14*X436)/N436</f>
        <v>0.51237113402061851</v>
      </c>
      <c r="AN436" s="54">
        <f>AM436/AM$501</f>
        <v>1.047199285798565</v>
      </c>
      <c r="AV436" s="44"/>
    </row>
    <row r="437" spans="1:48" s="56" customFormat="1" ht="15" customHeight="1" x14ac:dyDescent="0.2">
      <c r="A437" s="43" t="s">
        <v>4</v>
      </c>
      <c r="B437" s="43"/>
      <c r="C437" s="43" t="s">
        <v>115</v>
      </c>
      <c r="D437" s="43">
        <v>32</v>
      </c>
      <c r="E437" s="43">
        <v>30</v>
      </c>
      <c r="F437" s="43"/>
      <c r="G437" s="43"/>
      <c r="H437" s="43" t="s">
        <v>49</v>
      </c>
      <c r="I437" s="43">
        <v>7</v>
      </c>
      <c r="J437" s="43" t="s">
        <v>505</v>
      </c>
      <c r="K437" s="43">
        <v>8</v>
      </c>
      <c r="L437" s="58">
        <v>70</v>
      </c>
      <c r="M437" s="58">
        <v>72</v>
      </c>
      <c r="N437" s="23">
        <v>460</v>
      </c>
      <c r="O437" s="23">
        <f>SUM(P437:X437)</f>
        <v>91</v>
      </c>
      <c r="P437" s="58">
        <v>16</v>
      </c>
      <c r="Q437" s="58">
        <v>7</v>
      </c>
      <c r="R437" s="58">
        <v>38</v>
      </c>
      <c r="S437" s="58">
        <v>0</v>
      </c>
      <c r="T437" s="58">
        <v>16</v>
      </c>
      <c r="U437" s="58">
        <v>3</v>
      </c>
      <c r="V437" s="58">
        <v>0</v>
      </c>
      <c r="W437" s="58">
        <v>11</v>
      </c>
      <c r="X437" s="58">
        <v>0</v>
      </c>
      <c r="Y437" s="54">
        <f>P437/$O437</f>
        <v>0.17582417582417584</v>
      </c>
      <c r="Z437" s="54">
        <f>Q437/$O437</f>
        <v>7.6923076923076927E-2</v>
      </c>
      <c r="AA437" s="54">
        <f>R437/$O437</f>
        <v>0.4175824175824176</v>
      </c>
      <c r="AB437" s="54">
        <f>S437/$O437</f>
        <v>0</v>
      </c>
      <c r="AC437" s="54">
        <f>T437/$O437</f>
        <v>0.17582417582417584</v>
      </c>
      <c r="AD437" s="54">
        <f>U437/$O437</f>
        <v>3.2967032967032968E-2</v>
      </c>
      <c r="AE437" s="54">
        <f>V437/$O437</f>
        <v>0</v>
      </c>
      <c r="AF437" s="54">
        <f>W437/$O437</f>
        <v>0.12087912087912088</v>
      </c>
      <c r="AG437" s="54">
        <f>X437/$O437</f>
        <v>0</v>
      </c>
      <c r="AH437" s="55">
        <f>(O437/N437)/($O$501/$N$501)</f>
        <v>0.84191696066794297</v>
      </c>
      <c r="AI437" s="54">
        <f>Y437+Z437+AA437</f>
        <v>0.67032967032967039</v>
      </c>
      <c r="AJ437" s="54">
        <f>AB437+AC437+AE437+AG437</f>
        <v>0.17582417582417584</v>
      </c>
      <c r="AK437" s="54">
        <f>AD437</f>
        <v>3.2967032967032968E-2</v>
      </c>
      <c r="AL437" s="54">
        <f>AF437</f>
        <v>0.12087912087912088</v>
      </c>
      <c r="AM437" s="55">
        <f>($AP$6*R437+$AP$7*P437+$AP$8*Q437+$AP$9*S437+$AP$10*T437+$AP$11*U437+$AP$12*V437+$AP$13*W437+$AP$14*X437)/N437</f>
        <v>0.38043478260869568</v>
      </c>
      <c r="AN437" s="54">
        <f>AM437/AM$501</f>
        <v>0.77754386652220464</v>
      </c>
      <c r="AV437" s="44"/>
    </row>
    <row r="438" spans="1:48" s="56" customFormat="1" ht="15" customHeight="1" x14ac:dyDescent="0.2">
      <c r="A438" s="43" t="s">
        <v>232</v>
      </c>
      <c r="B438" s="43"/>
      <c r="C438" s="43" t="s">
        <v>120</v>
      </c>
      <c r="D438" s="43">
        <v>19</v>
      </c>
      <c r="E438" s="43">
        <v>20</v>
      </c>
      <c r="F438" s="43"/>
      <c r="G438" s="43"/>
      <c r="H438" s="43" t="s">
        <v>125</v>
      </c>
      <c r="I438" s="43">
        <v>20</v>
      </c>
      <c r="J438" s="43" t="s">
        <v>505</v>
      </c>
      <c r="K438" s="43">
        <v>8</v>
      </c>
      <c r="L438" s="58">
        <v>72</v>
      </c>
      <c r="M438" s="58">
        <v>95</v>
      </c>
      <c r="N438" s="23">
        <v>353</v>
      </c>
      <c r="O438" s="23">
        <f>SUM(P438:X438)</f>
        <v>130</v>
      </c>
      <c r="P438" s="58">
        <v>22</v>
      </c>
      <c r="Q438" s="58">
        <v>8</v>
      </c>
      <c r="R438" s="58">
        <v>47</v>
      </c>
      <c r="S438" s="58">
        <v>0</v>
      </c>
      <c r="T438" s="58">
        <v>14</v>
      </c>
      <c r="U438" s="58">
        <v>0</v>
      </c>
      <c r="V438" s="58">
        <v>37</v>
      </c>
      <c r="W438" s="58">
        <v>2</v>
      </c>
      <c r="X438" s="58">
        <v>0</v>
      </c>
      <c r="Y438" s="54">
        <f>P438/$O438</f>
        <v>0.16923076923076924</v>
      </c>
      <c r="Z438" s="54">
        <f>Q438/$O438</f>
        <v>6.1538461538461542E-2</v>
      </c>
      <c r="AA438" s="54">
        <f>R438/$O438</f>
        <v>0.36153846153846153</v>
      </c>
      <c r="AB438" s="54">
        <f>S438/$O438</f>
        <v>0</v>
      </c>
      <c r="AC438" s="54">
        <f>T438/$O438</f>
        <v>0.1076923076923077</v>
      </c>
      <c r="AD438" s="54">
        <f>U438/$O438</f>
        <v>0</v>
      </c>
      <c r="AE438" s="54">
        <f>V438/$O438</f>
        <v>0.2846153846153846</v>
      </c>
      <c r="AF438" s="54">
        <f>W438/$O438</f>
        <v>1.5384615384615385E-2</v>
      </c>
      <c r="AG438" s="54">
        <f>X438/$O438</f>
        <v>0</v>
      </c>
      <c r="AH438" s="55">
        <f>(O438/N438)/($O$501/$N$501)</f>
        <v>1.5673079801993273</v>
      </c>
      <c r="AI438" s="54">
        <f>Y438+Z438+AA438</f>
        <v>0.59230769230769231</v>
      </c>
      <c r="AJ438" s="54">
        <f>AB438+AC438+AE438+AG438</f>
        <v>0.3923076923076923</v>
      </c>
      <c r="AK438" s="54">
        <f>AD438</f>
        <v>0</v>
      </c>
      <c r="AL438" s="54">
        <f>AF438</f>
        <v>1.5384615384615385E-2</v>
      </c>
      <c r="AM438" s="55">
        <f>($AP$6*R438+$AP$7*P438+$AP$8*Q438+$AP$9*S438+$AP$10*T438+$AP$11*U438+$AP$12*V438+$AP$13*W438+$AP$14*X438)/N438</f>
        <v>0.62747875354107652</v>
      </c>
      <c r="AN438" s="54">
        <f>AM438/AM$501</f>
        <v>1.2824596448392946</v>
      </c>
      <c r="AV438" s="44"/>
    </row>
    <row r="439" spans="1:48" s="56" customFormat="1" ht="15" customHeight="1" x14ac:dyDescent="0.2">
      <c r="A439" s="43" t="s">
        <v>284</v>
      </c>
      <c r="B439" s="43"/>
      <c r="C439" s="43" t="s">
        <v>109</v>
      </c>
      <c r="D439" s="43">
        <v>26</v>
      </c>
      <c r="E439" s="43">
        <v>18</v>
      </c>
      <c r="F439" s="43"/>
      <c r="G439" s="43"/>
      <c r="H439" s="43" t="s">
        <v>286</v>
      </c>
      <c r="I439" s="43">
        <v>25</v>
      </c>
      <c r="J439" s="43" t="s">
        <v>507</v>
      </c>
      <c r="K439" s="43">
        <v>4</v>
      </c>
      <c r="L439" s="58">
        <v>89</v>
      </c>
      <c r="M439" s="58">
        <v>89</v>
      </c>
      <c r="N439" s="23">
        <v>466</v>
      </c>
      <c r="O439" s="23">
        <f>SUM(P439:X439)</f>
        <v>110</v>
      </c>
      <c r="P439" s="58">
        <v>11</v>
      </c>
      <c r="Q439" s="58">
        <v>11</v>
      </c>
      <c r="R439" s="58">
        <v>62</v>
      </c>
      <c r="S439" s="58">
        <v>0</v>
      </c>
      <c r="T439" s="58">
        <v>14</v>
      </c>
      <c r="U439" s="58">
        <v>3</v>
      </c>
      <c r="V439" s="58">
        <v>4</v>
      </c>
      <c r="W439" s="58">
        <v>5</v>
      </c>
      <c r="X439" s="58">
        <v>0</v>
      </c>
      <c r="Y439" s="54">
        <f>P439/$O439</f>
        <v>0.1</v>
      </c>
      <c r="Z439" s="54">
        <f>Q439/$O439</f>
        <v>0.1</v>
      </c>
      <c r="AA439" s="54">
        <f>R439/$O439</f>
        <v>0.5636363636363636</v>
      </c>
      <c r="AB439" s="54">
        <f>S439/$O439</f>
        <v>0</v>
      </c>
      <c r="AC439" s="54">
        <f>T439/$O439</f>
        <v>0.12727272727272726</v>
      </c>
      <c r="AD439" s="54">
        <f>U439/$O439</f>
        <v>2.7272727272727271E-2</v>
      </c>
      <c r="AE439" s="54">
        <f>V439/$O439</f>
        <v>3.6363636363636362E-2</v>
      </c>
      <c r="AF439" s="54">
        <f>W439/$O439</f>
        <v>4.5454545454545456E-2</v>
      </c>
      <c r="AG439" s="54">
        <f>X439/$O439</f>
        <v>0</v>
      </c>
      <c r="AH439" s="55">
        <f>(O439/N439)/($O$501/$N$501)</f>
        <v>1.0045983636701861</v>
      </c>
      <c r="AI439" s="54">
        <f>Y439+Z439+AA439</f>
        <v>0.76363636363636367</v>
      </c>
      <c r="AJ439" s="54">
        <f>AB439+AC439+AE439+AG439</f>
        <v>0.16363636363636364</v>
      </c>
      <c r="AK439" s="54">
        <f>AD439</f>
        <v>2.7272727272727271E-2</v>
      </c>
      <c r="AL439" s="54">
        <f>AF439</f>
        <v>4.5454545454545456E-2</v>
      </c>
      <c r="AM439" s="55">
        <f>($AP$6*R439+$AP$7*P439+$AP$8*Q439+$AP$9*S439+$AP$10*T439+$AP$11*U439+$AP$12*V439+$AP$13*W439+$AP$14*X439)/N439</f>
        <v>0.40128755364806867</v>
      </c>
      <c r="AN439" s="54">
        <f>AM439/AM$501</f>
        <v>0.82016337704770126</v>
      </c>
      <c r="AV439" s="44"/>
    </row>
    <row r="440" spans="1:48" s="56" customFormat="1" ht="15" customHeight="1" x14ac:dyDescent="0.2">
      <c r="A440" s="43" t="s">
        <v>547</v>
      </c>
      <c r="B440" s="43"/>
      <c r="C440" s="43" t="s">
        <v>332</v>
      </c>
      <c r="D440" s="43">
        <v>30</v>
      </c>
      <c r="E440" s="43">
        <v>4</v>
      </c>
      <c r="F440" s="43"/>
      <c r="G440" s="43"/>
      <c r="H440" s="43" t="s">
        <v>332</v>
      </c>
      <c r="I440" s="43">
        <v>22</v>
      </c>
      <c r="J440" s="43" t="s">
        <v>504</v>
      </c>
      <c r="K440" s="43">
        <v>7</v>
      </c>
      <c r="L440" s="58">
        <v>79</v>
      </c>
      <c r="M440" s="58">
        <v>80</v>
      </c>
      <c r="N440" s="22">
        <v>398</v>
      </c>
      <c r="O440" s="23">
        <f>SUM(P440:X440)</f>
        <v>113</v>
      </c>
      <c r="P440" s="58">
        <v>20</v>
      </c>
      <c r="Q440" s="58">
        <v>9</v>
      </c>
      <c r="R440" s="58">
        <v>60</v>
      </c>
      <c r="S440" s="58">
        <v>0</v>
      </c>
      <c r="T440" s="58">
        <v>20</v>
      </c>
      <c r="U440" s="58">
        <v>2</v>
      </c>
      <c r="V440" s="58">
        <v>0</v>
      </c>
      <c r="W440" s="58">
        <v>0</v>
      </c>
      <c r="X440" s="58">
        <v>2</v>
      </c>
      <c r="Y440" s="54">
        <f>P440/$O440</f>
        <v>0.17699115044247787</v>
      </c>
      <c r="Z440" s="54">
        <f>Q440/$O440</f>
        <v>7.9646017699115043E-2</v>
      </c>
      <c r="AA440" s="54">
        <f>R440/$O440</f>
        <v>0.53097345132743368</v>
      </c>
      <c r="AB440" s="54">
        <f>S440/$O440</f>
        <v>0</v>
      </c>
      <c r="AC440" s="54">
        <f>T440/$O440</f>
        <v>0.17699115044247787</v>
      </c>
      <c r="AD440" s="54">
        <f>U440/$O440</f>
        <v>1.7699115044247787E-2</v>
      </c>
      <c r="AE440" s="54">
        <f>V440/$O440</f>
        <v>0</v>
      </c>
      <c r="AF440" s="54">
        <f>W440/$O440</f>
        <v>0</v>
      </c>
      <c r="AG440" s="54">
        <f>X440/$O440</f>
        <v>1.7699115044247787E-2</v>
      </c>
      <c r="AH440" s="55">
        <f>(O440/N440)/($O$501/$N$501)</f>
        <v>1.2083175110585807</v>
      </c>
      <c r="AI440" s="54">
        <f>Y440+Z440+AA440</f>
        <v>0.78761061946902666</v>
      </c>
      <c r="AJ440" s="54">
        <f>AB440+AC440+AE440+AG440</f>
        <v>0.19469026548672566</v>
      </c>
      <c r="AK440" s="54">
        <f>AD440</f>
        <v>1.7699115044247787E-2</v>
      </c>
      <c r="AL440" s="54">
        <f>AF440</f>
        <v>0</v>
      </c>
      <c r="AM440" s="55">
        <f>($AP$6*R440+$AP$7*P440+$AP$8*Q440+$AP$9*S440+$AP$10*T440+$AP$11*U440+$AP$12*V440+$AP$13*W440+$AP$14*X440)/N440</f>
        <v>0.52010050251256279</v>
      </c>
      <c r="AN440" s="54">
        <f>AM440/AM$501</f>
        <v>1.0629967978498824</v>
      </c>
      <c r="AV440" s="44"/>
    </row>
    <row r="441" spans="1:48" s="56" customFormat="1" ht="15" customHeight="1" x14ac:dyDescent="0.2">
      <c r="A441" s="43" t="s">
        <v>548</v>
      </c>
      <c r="B441" s="43"/>
      <c r="C441" s="43" t="s">
        <v>332</v>
      </c>
      <c r="D441" s="43">
        <v>30</v>
      </c>
      <c r="E441" s="43">
        <v>5</v>
      </c>
      <c r="F441" s="43"/>
      <c r="G441" s="43"/>
      <c r="H441" s="43" t="s">
        <v>332</v>
      </c>
      <c r="I441" s="43">
        <v>22</v>
      </c>
      <c r="J441" s="43" t="s">
        <v>504</v>
      </c>
      <c r="K441" s="43">
        <v>7</v>
      </c>
      <c r="L441" s="58">
        <v>123</v>
      </c>
      <c r="M441" s="58">
        <v>129</v>
      </c>
      <c r="N441" s="22">
        <v>684</v>
      </c>
      <c r="O441" s="23">
        <f>SUM(P441:X441)</f>
        <v>180</v>
      </c>
      <c r="P441" s="58">
        <v>39</v>
      </c>
      <c r="Q441" s="58">
        <v>10</v>
      </c>
      <c r="R441" s="58">
        <v>91</v>
      </c>
      <c r="S441" s="58">
        <v>0</v>
      </c>
      <c r="T441" s="58">
        <v>24</v>
      </c>
      <c r="U441" s="58">
        <v>6</v>
      </c>
      <c r="V441" s="58">
        <v>1</v>
      </c>
      <c r="W441" s="58">
        <v>4</v>
      </c>
      <c r="X441" s="58">
        <v>5</v>
      </c>
      <c r="Y441" s="54">
        <f>P441/$O441</f>
        <v>0.21666666666666667</v>
      </c>
      <c r="Z441" s="54">
        <f>Q441/$O441</f>
        <v>5.5555555555555552E-2</v>
      </c>
      <c r="AA441" s="54">
        <f>R441/$O441</f>
        <v>0.50555555555555554</v>
      </c>
      <c r="AB441" s="54">
        <f>S441/$O441</f>
        <v>0</v>
      </c>
      <c r="AC441" s="54">
        <f>T441/$O441</f>
        <v>0.13333333333333333</v>
      </c>
      <c r="AD441" s="54">
        <f>U441/$O441</f>
        <v>3.3333333333333333E-2</v>
      </c>
      <c r="AE441" s="54">
        <f>V441/$O441</f>
        <v>5.5555555555555558E-3</v>
      </c>
      <c r="AF441" s="54">
        <f>W441/$O441</f>
        <v>2.2222222222222223E-2</v>
      </c>
      <c r="AG441" s="54">
        <f>X441/$O441</f>
        <v>2.7777777777777776E-2</v>
      </c>
      <c r="AH441" s="55">
        <f>(O441/N441)/($O$501/$N$501)</f>
        <v>1.1199589413165232</v>
      </c>
      <c r="AI441" s="54">
        <f>Y441+Z441+AA441</f>
        <v>0.77777777777777779</v>
      </c>
      <c r="AJ441" s="54">
        <f>AB441+AC441+AE441+AG441</f>
        <v>0.16666666666666669</v>
      </c>
      <c r="AK441" s="54">
        <f>AD441</f>
        <v>3.3333333333333333E-2</v>
      </c>
      <c r="AL441" s="54">
        <f>AF441</f>
        <v>2.2222222222222223E-2</v>
      </c>
      <c r="AM441" s="55">
        <f>($AP$6*R441+$AP$7*P441+$AP$8*Q441+$AP$9*S441+$AP$10*T441+$AP$11*U441+$AP$12*V441+$AP$13*W441+$AP$14*X441)/N441</f>
        <v>0.51023391812865493</v>
      </c>
      <c r="AN441" s="54">
        <f>AM441/AM$501</f>
        <v>1.0428311807140744</v>
      </c>
      <c r="AV441" s="44"/>
    </row>
    <row r="442" spans="1:48" s="56" customFormat="1" ht="15" customHeight="1" x14ac:dyDescent="0.2">
      <c r="A442" s="43" t="s">
        <v>549</v>
      </c>
      <c r="B442" s="43"/>
      <c r="C442" s="43" t="s">
        <v>332</v>
      </c>
      <c r="D442" s="43">
        <v>30</v>
      </c>
      <c r="E442" s="43">
        <v>6</v>
      </c>
      <c r="F442" s="43"/>
      <c r="G442" s="43"/>
      <c r="H442" s="43" t="s">
        <v>332</v>
      </c>
      <c r="I442" s="43">
        <v>22</v>
      </c>
      <c r="J442" s="43" t="s">
        <v>504</v>
      </c>
      <c r="K442" s="43">
        <v>7</v>
      </c>
      <c r="L442" s="58">
        <v>91</v>
      </c>
      <c r="M442" s="58">
        <v>95</v>
      </c>
      <c r="N442" s="22">
        <v>528</v>
      </c>
      <c r="O442" s="23">
        <f>SUM(P442:X442)</f>
        <v>143</v>
      </c>
      <c r="P442" s="58">
        <v>32</v>
      </c>
      <c r="Q442" s="58">
        <v>6</v>
      </c>
      <c r="R442" s="58">
        <v>78</v>
      </c>
      <c r="S442" s="58">
        <v>1</v>
      </c>
      <c r="T442" s="58">
        <v>13</v>
      </c>
      <c r="U442" s="58">
        <v>4</v>
      </c>
      <c r="V442" s="58">
        <v>3</v>
      </c>
      <c r="W442" s="58">
        <v>4</v>
      </c>
      <c r="X442" s="58">
        <v>2</v>
      </c>
      <c r="Y442" s="54">
        <f>P442/$O442</f>
        <v>0.22377622377622378</v>
      </c>
      <c r="Z442" s="54">
        <f>Q442/$O442</f>
        <v>4.195804195804196E-2</v>
      </c>
      <c r="AA442" s="54">
        <f>R442/$O442</f>
        <v>0.54545454545454541</v>
      </c>
      <c r="AB442" s="54">
        <f>S442/$O442</f>
        <v>6.993006993006993E-3</v>
      </c>
      <c r="AC442" s="54">
        <f>T442/$O442</f>
        <v>9.0909090909090912E-2</v>
      </c>
      <c r="AD442" s="54">
        <f>U442/$O442</f>
        <v>2.7972027972027972E-2</v>
      </c>
      <c r="AE442" s="54">
        <f>V442/$O442</f>
        <v>2.097902097902098E-2</v>
      </c>
      <c r="AF442" s="54">
        <f>W442/$O442</f>
        <v>2.7972027972027972E-2</v>
      </c>
      <c r="AG442" s="54">
        <f>X442/$O442</f>
        <v>1.3986013986013986E-2</v>
      </c>
      <c r="AH442" s="55">
        <f>(O442/N442)/($O$501/$N$501)</f>
        <v>1.1526244104382553</v>
      </c>
      <c r="AI442" s="54">
        <f>Y442+Z442+AA442</f>
        <v>0.81118881118881114</v>
      </c>
      <c r="AJ442" s="54">
        <f>AB442+AC442+AE442+AG442</f>
        <v>0.13286713286713286</v>
      </c>
      <c r="AK442" s="54">
        <f>AD442</f>
        <v>2.7972027972027972E-2</v>
      </c>
      <c r="AL442" s="54">
        <f>AF442</f>
        <v>2.7972027972027972E-2</v>
      </c>
      <c r="AM442" s="55">
        <f>($AP$6*R442+$AP$7*P442+$AP$8*Q442+$AP$9*S442+$AP$10*T442+$AP$11*U442+$AP$12*V442+$AP$13*W442+$AP$14*X442)/N442</f>
        <v>0.49905303030303028</v>
      </c>
      <c r="AN442" s="54">
        <f>AM442/AM$501</f>
        <v>1.0199793513112165</v>
      </c>
      <c r="AV442" s="44"/>
    </row>
    <row r="443" spans="1:48" s="56" customFormat="1" ht="15" customHeight="1" x14ac:dyDescent="0.2">
      <c r="A443" s="43" t="s">
        <v>550</v>
      </c>
      <c r="B443" s="43"/>
      <c r="C443" s="43" t="s">
        <v>332</v>
      </c>
      <c r="D443" s="43">
        <v>30</v>
      </c>
      <c r="E443" s="43">
        <v>7</v>
      </c>
      <c r="F443" s="43"/>
      <c r="G443" s="43"/>
      <c r="H443" s="43" t="s">
        <v>332</v>
      </c>
      <c r="I443" s="43">
        <v>22</v>
      </c>
      <c r="J443" s="43" t="s">
        <v>504</v>
      </c>
      <c r="K443" s="43">
        <v>7</v>
      </c>
      <c r="L443" s="58">
        <v>93</v>
      </c>
      <c r="M443" s="58">
        <v>101</v>
      </c>
      <c r="N443" s="22">
        <v>571</v>
      </c>
      <c r="O443" s="23">
        <f>SUM(P443:X443)</f>
        <v>152</v>
      </c>
      <c r="P443" s="58">
        <v>27</v>
      </c>
      <c r="Q443" s="58">
        <v>11</v>
      </c>
      <c r="R443" s="58">
        <v>71</v>
      </c>
      <c r="S443" s="58">
        <v>0</v>
      </c>
      <c r="T443" s="58">
        <v>19</v>
      </c>
      <c r="U443" s="58">
        <v>11</v>
      </c>
      <c r="V443" s="58">
        <v>1</v>
      </c>
      <c r="W443" s="58">
        <v>2</v>
      </c>
      <c r="X443" s="58">
        <v>10</v>
      </c>
      <c r="Y443" s="54">
        <f>P443/$O443</f>
        <v>0.17763157894736842</v>
      </c>
      <c r="Z443" s="54">
        <f>Q443/$O443</f>
        <v>7.2368421052631582E-2</v>
      </c>
      <c r="AA443" s="54">
        <f>R443/$O443</f>
        <v>0.46710526315789475</v>
      </c>
      <c r="AB443" s="54">
        <f>S443/$O443</f>
        <v>0</v>
      </c>
      <c r="AC443" s="54">
        <f>T443/$O443</f>
        <v>0.125</v>
      </c>
      <c r="AD443" s="54">
        <f>U443/$O443</f>
        <v>7.2368421052631582E-2</v>
      </c>
      <c r="AE443" s="54">
        <f>V443/$O443</f>
        <v>6.5789473684210523E-3</v>
      </c>
      <c r="AF443" s="54">
        <f>W443/$O443</f>
        <v>1.3157894736842105E-2</v>
      </c>
      <c r="AG443" s="54">
        <f>X443/$O443</f>
        <v>6.5789473684210523E-2</v>
      </c>
      <c r="AH443" s="55">
        <f>(O443/N443)/($O$501/$N$501)</f>
        <v>1.1329041760147529</v>
      </c>
      <c r="AI443" s="54">
        <f>Y443+Z443+AA443</f>
        <v>0.71710526315789469</v>
      </c>
      <c r="AJ443" s="54">
        <f>AB443+AC443+AE443+AG443</f>
        <v>0.19736842105263158</v>
      </c>
      <c r="AK443" s="54">
        <f>AD443</f>
        <v>7.2368421052631582E-2</v>
      </c>
      <c r="AL443" s="54">
        <f>AF443</f>
        <v>1.3157894736842105E-2</v>
      </c>
      <c r="AM443" s="55">
        <f>($AP$6*R443+$AP$7*P443+$AP$8*Q443+$AP$9*S443+$AP$10*T443+$AP$11*U443+$AP$12*V443+$AP$13*W443+$AP$14*X443)/N443</f>
        <v>0.57443082311733795</v>
      </c>
      <c r="AN443" s="54">
        <f>AM443/AM$501</f>
        <v>1.1740387148448359</v>
      </c>
      <c r="AV443" s="44"/>
    </row>
    <row r="444" spans="1:48" s="56" customFormat="1" ht="15" customHeight="1" x14ac:dyDescent="0.2">
      <c r="A444" s="43" t="s">
        <v>551</v>
      </c>
      <c r="B444" s="43"/>
      <c r="C444" s="43" t="s">
        <v>332</v>
      </c>
      <c r="D444" s="43">
        <v>30</v>
      </c>
      <c r="E444" s="43">
        <v>8</v>
      </c>
      <c r="F444" s="43" t="s">
        <v>416</v>
      </c>
      <c r="G444" s="43"/>
      <c r="H444" s="43" t="s">
        <v>332</v>
      </c>
      <c r="I444" s="43">
        <v>22</v>
      </c>
      <c r="J444" s="43" t="s">
        <v>504</v>
      </c>
      <c r="K444" s="43">
        <v>7</v>
      </c>
      <c r="L444" s="58">
        <v>1488</v>
      </c>
      <c r="M444" s="58">
        <v>1628</v>
      </c>
      <c r="N444" s="25">
        <v>7585</v>
      </c>
      <c r="O444" s="23">
        <f>SUM(P444:X444)</f>
        <v>1729</v>
      </c>
      <c r="P444" s="58">
        <v>3</v>
      </c>
      <c r="Q444" s="58">
        <v>7</v>
      </c>
      <c r="R444" s="58">
        <v>290</v>
      </c>
      <c r="S444" s="58">
        <v>55</v>
      </c>
      <c r="T444" s="58">
        <v>717</v>
      </c>
      <c r="U444" s="58">
        <v>139</v>
      </c>
      <c r="V444" s="58">
        <v>381</v>
      </c>
      <c r="W444" s="58">
        <v>93</v>
      </c>
      <c r="X444" s="58">
        <v>44</v>
      </c>
      <c r="Y444" s="54">
        <f>P444/$O444</f>
        <v>1.735106998264893E-3</v>
      </c>
      <c r="Z444" s="54">
        <f>Q444/$O444</f>
        <v>4.048582995951417E-3</v>
      </c>
      <c r="AA444" s="54">
        <f>R444/$O444</f>
        <v>0.16772700983227298</v>
      </c>
      <c r="AB444" s="54">
        <f>S444/$O444</f>
        <v>3.1810294968189705E-2</v>
      </c>
      <c r="AC444" s="54">
        <f>T444/$O444</f>
        <v>0.41469057258530945</v>
      </c>
      <c r="AD444" s="54">
        <f>U444/$O444</f>
        <v>8.0393290919606702E-2</v>
      </c>
      <c r="AE444" s="54">
        <f>V444/$O444</f>
        <v>0.2203585887796414</v>
      </c>
      <c r="AF444" s="54">
        <f>W444/$O444</f>
        <v>5.3788316946211681E-2</v>
      </c>
      <c r="AG444" s="54">
        <f>X444/$O444</f>
        <v>2.5448235974551765E-2</v>
      </c>
      <c r="AH444" s="57">
        <f>(O444/N444)/($O$501/$N$501)</f>
        <v>0.97011921374262644</v>
      </c>
      <c r="AI444" s="54">
        <f>Y444+Z444+AA444</f>
        <v>0.17351069982648928</v>
      </c>
      <c r="AJ444" s="54">
        <f>AB444+AC444+AE444+AG444</f>
        <v>0.6923076923076924</v>
      </c>
      <c r="AK444" s="54">
        <f>AD444</f>
        <v>8.0393290919606702E-2</v>
      </c>
      <c r="AL444" s="54">
        <f>AF444</f>
        <v>5.3788316946211681E-2</v>
      </c>
      <c r="AM444" s="55">
        <f>($AP$6*R444+$AP$7*P444+$AP$8*Q444+$AP$9*S444+$AP$10*T444+$AP$11*U444+$AP$12*V444+$AP$13*W444+$AP$14*X444)/N444</f>
        <v>0.53137771918259724</v>
      </c>
      <c r="AN444" s="54">
        <f>AM444/AM$501</f>
        <v>1.0860455069955084</v>
      </c>
      <c r="AV444" s="44"/>
    </row>
    <row r="445" spans="1:48" s="56" customFormat="1" ht="15" customHeight="1" x14ac:dyDescent="0.2">
      <c r="A445" s="43" t="s">
        <v>94</v>
      </c>
      <c r="B445" s="43"/>
      <c r="C445" s="43" t="s">
        <v>115</v>
      </c>
      <c r="D445" s="43">
        <v>32</v>
      </c>
      <c r="E445" s="43">
        <v>31</v>
      </c>
      <c r="F445" s="43" t="s">
        <v>416</v>
      </c>
      <c r="G445" s="43"/>
      <c r="H445" s="43" t="s">
        <v>171</v>
      </c>
      <c r="I445" s="43">
        <v>1</v>
      </c>
      <c r="J445" s="43" t="s">
        <v>11</v>
      </c>
      <c r="K445" s="43">
        <v>1</v>
      </c>
      <c r="L445" s="58">
        <v>610</v>
      </c>
      <c r="M445" s="58">
        <v>702</v>
      </c>
      <c r="N445" s="23">
        <v>3184</v>
      </c>
      <c r="O445" s="23">
        <f>SUM(P445:X445)</f>
        <v>720</v>
      </c>
      <c r="P445" s="58">
        <v>9</v>
      </c>
      <c r="Q445" s="58">
        <v>22</v>
      </c>
      <c r="R445" s="58">
        <v>75</v>
      </c>
      <c r="S445" s="58">
        <v>0</v>
      </c>
      <c r="T445" s="58">
        <v>267</v>
      </c>
      <c r="U445" s="58">
        <v>63</v>
      </c>
      <c r="V445" s="58">
        <v>215</v>
      </c>
      <c r="W445" s="58">
        <v>46</v>
      </c>
      <c r="X445" s="58">
        <v>23</v>
      </c>
      <c r="Y445" s="54">
        <f>P445/$O445</f>
        <v>1.2500000000000001E-2</v>
      </c>
      <c r="Z445" s="54">
        <f>Q445/$O445</f>
        <v>3.0555555555555555E-2</v>
      </c>
      <c r="AA445" s="54">
        <f>R445/$O445</f>
        <v>0.10416666666666667</v>
      </c>
      <c r="AB445" s="54">
        <f>S445/$O445</f>
        <v>0</v>
      </c>
      <c r="AC445" s="54">
        <f>T445/$O445</f>
        <v>0.37083333333333335</v>
      </c>
      <c r="AD445" s="54">
        <f>U445/$O445</f>
        <v>8.7499999999999994E-2</v>
      </c>
      <c r="AE445" s="54">
        <f>V445/$O445</f>
        <v>0.2986111111111111</v>
      </c>
      <c r="AF445" s="54">
        <f>W445/$O445</f>
        <v>6.3888888888888884E-2</v>
      </c>
      <c r="AG445" s="54">
        <f>X445/$O445</f>
        <v>3.1944444444444442E-2</v>
      </c>
      <c r="AH445" s="55">
        <f>(O445/N445)/($O$501/$N$501)</f>
        <v>0.96237677871922367</v>
      </c>
      <c r="AI445" s="54">
        <f>Y445+Z445+AA445</f>
        <v>0.14722222222222223</v>
      </c>
      <c r="AJ445" s="54">
        <f>AB445+AC445+AE445+AG445</f>
        <v>0.70138888888888895</v>
      </c>
      <c r="AK445" s="54">
        <f>AD445</f>
        <v>8.7499999999999994E-2</v>
      </c>
      <c r="AL445" s="54">
        <f>AF445</f>
        <v>6.3888888888888884E-2</v>
      </c>
      <c r="AM445" s="55">
        <f>($AP$6*R445+$AP$7*P445+$AP$8*Q445+$AP$9*S445+$AP$10*T445+$AP$11*U445+$AP$12*V445+$AP$13*W445+$AP$14*X445)/N445</f>
        <v>0.54035804020100497</v>
      </c>
      <c r="AN445" s="54">
        <f>AM445/AM$501</f>
        <v>1.1043997528386007</v>
      </c>
      <c r="AV445" s="44"/>
    </row>
    <row r="446" spans="1:48" s="56" customFormat="1" ht="15" customHeight="1" x14ac:dyDescent="0.2">
      <c r="A446" s="43" t="s">
        <v>67</v>
      </c>
      <c r="B446" s="43"/>
      <c r="C446" s="43" t="s">
        <v>112</v>
      </c>
      <c r="D446" s="43">
        <v>17</v>
      </c>
      <c r="E446" s="43">
        <v>20</v>
      </c>
      <c r="F446" s="43"/>
      <c r="G446" s="43"/>
      <c r="H446" s="43" t="s">
        <v>72</v>
      </c>
      <c r="I446" s="43">
        <v>11</v>
      </c>
      <c r="J446" s="43" t="s">
        <v>110</v>
      </c>
      <c r="K446" s="43">
        <v>5</v>
      </c>
      <c r="L446" s="58">
        <v>51</v>
      </c>
      <c r="M446" s="58">
        <v>52</v>
      </c>
      <c r="N446" s="23">
        <v>257</v>
      </c>
      <c r="O446" s="23">
        <f>SUM(P446:X446)</f>
        <v>64</v>
      </c>
      <c r="P446" s="58">
        <v>15</v>
      </c>
      <c r="Q446" s="58">
        <v>0</v>
      </c>
      <c r="R446" s="58">
        <v>39</v>
      </c>
      <c r="S446" s="58">
        <v>0</v>
      </c>
      <c r="T446" s="58">
        <v>4</v>
      </c>
      <c r="U446" s="58">
        <v>2</v>
      </c>
      <c r="V446" s="58">
        <v>0</v>
      </c>
      <c r="W446" s="58">
        <v>3</v>
      </c>
      <c r="X446" s="58">
        <v>1</v>
      </c>
      <c r="Y446" s="54">
        <f>P446/$O446</f>
        <v>0.234375</v>
      </c>
      <c r="Z446" s="54">
        <f>Q446/$O446</f>
        <v>0</v>
      </c>
      <c r="AA446" s="54">
        <f>R446/$O446</f>
        <v>0.609375</v>
      </c>
      <c r="AB446" s="54">
        <f>S446/$O446</f>
        <v>0</v>
      </c>
      <c r="AC446" s="54">
        <f>T446/$O446</f>
        <v>6.25E-2</v>
      </c>
      <c r="AD446" s="54">
        <f>U446/$O446</f>
        <v>3.125E-2</v>
      </c>
      <c r="AE446" s="54">
        <f>V446/$O446</f>
        <v>0</v>
      </c>
      <c r="AF446" s="54">
        <f>W446/$O446</f>
        <v>4.6875E-2</v>
      </c>
      <c r="AG446" s="54">
        <f>X446/$O446</f>
        <v>1.5625E-2</v>
      </c>
      <c r="AH446" s="55">
        <f>(O446/N446)/($O$501/$N$501)</f>
        <v>1.0598210682030291</v>
      </c>
      <c r="AI446" s="54">
        <f>Y446+Z446+AA446</f>
        <v>0.84375</v>
      </c>
      <c r="AJ446" s="54">
        <f>AB446+AC446+AE446+AG446</f>
        <v>7.8125E-2</v>
      </c>
      <c r="AK446" s="54">
        <f>AD446</f>
        <v>3.125E-2</v>
      </c>
      <c r="AL446" s="54">
        <f>AF446</f>
        <v>4.6875E-2</v>
      </c>
      <c r="AM446" s="55">
        <f>($AP$6*R446+$AP$7*P446+$AP$8*Q446+$AP$9*S446+$AP$10*T446+$AP$11*U446+$AP$12*V446+$AP$13*W446+$AP$14*X446)/N446</f>
        <v>0.4455252918287938</v>
      </c>
      <c r="AN446" s="54">
        <f>AM446/AM$501</f>
        <v>0.91057777542466967</v>
      </c>
      <c r="AV446" s="44"/>
    </row>
    <row r="447" spans="1:48" s="56" customFormat="1" ht="15" customHeight="1" x14ac:dyDescent="0.2">
      <c r="A447" s="43" t="s">
        <v>214</v>
      </c>
      <c r="B447" s="43"/>
      <c r="C447" s="43" t="s">
        <v>112</v>
      </c>
      <c r="D447" s="43">
        <v>17</v>
      </c>
      <c r="E447" s="43">
        <v>21</v>
      </c>
      <c r="F447" s="43"/>
      <c r="G447" s="43" t="s">
        <v>585</v>
      </c>
      <c r="H447" s="43" t="s">
        <v>72</v>
      </c>
      <c r="I447" s="43">
        <v>11</v>
      </c>
      <c r="J447" s="43" t="s">
        <v>506</v>
      </c>
      <c r="K447" s="43">
        <v>3</v>
      </c>
      <c r="L447" s="58">
        <v>551</v>
      </c>
      <c r="M447" s="58">
        <v>626</v>
      </c>
      <c r="N447" s="22">
        <v>3582</v>
      </c>
      <c r="O447" s="23">
        <f>SUM(P447:X447)</f>
        <v>816</v>
      </c>
      <c r="P447" s="58">
        <v>6</v>
      </c>
      <c r="Q447" s="58">
        <v>6</v>
      </c>
      <c r="R447" s="58">
        <v>36</v>
      </c>
      <c r="S447" s="58">
        <v>0</v>
      </c>
      <c r="T447" s="58">
        <v>439</v>
      </c>
      <c r="U447" s="58">
        <v>64</v>
      </c>
      <c r="V447" s="58">
        <v>130</v>
      </c>
      <c r="W447" s="58">
        <v>74</v>
      </c>
      <c r="X447" s="58">
        <v>61</v>
      </c>
      <c r="Y447" s="54">
        <f>P447/$O447</f>
        <v>7.3529411764705881E-3</v>
      </c>
      <c r="Z447" s="54">
        <f>Q447/$O447</f>
        <v>7.3529411764705881E-3</v>
      </c>
      <c r="AA447" s="54">
        <f>R447/$O447</f>
        <v>4.4117647058823532E-2</v>
      </c>
      <c r="AB447" s="54">
        <f>S447/$O447</f>
        <v>0</v>
      </c>
      <c r="AC447" s="54">
        <f>T447/$O447</f>
        <v>0.53799019607843135</v>
      </c>
      <c r="AD447" s="54">
        <f>U447/$O447</f>
        <v>7.8431372549019607E-2</v>
      </c>
      <c r="AE447" s="54">
        <f>V447/$O447</f>
        <v>0.15931372549019607</v>
      </c>
      <c r="AF447" s="54">
        <f>W447/$O447</f>
        <v>9.0686274509803919E-2</v>
      </c>
      <c r="AG447" s="54">
        <f>X447/$O447</f>
        <v>7.4754901960784312E-2</v>
      </c>
      <c r="AH447" s="55">
        <f>(O447/N447)/($O$501/$N$501)</f>
        <v>0.9695054955986252</v>
      </c>
      <c r="AI447" s="54">
        <f>Y447+Z447+AA447</f>
        <v>5.8823529411764705E-2</v>
      </c>
      <c r="AJ447" s="54">
        <f>AB447+AC447+AE447+AG447</f>
        <v>0.77205882352941169</v>
      </c>
      <c r="AK447" s="54">
        <f>AD447</f>
        <v>7.8431372549019607E-2</v>
      </c>
      <c r="AL447" s="54">
        <f>AF447</f>
        <v>9.0686274509803919E-2</v>
      </c>
      <c r="AM447" s="55">
        <f>($AP$6*R447+$AP$7*P447+$AP$8*Q447+$AP$9*S447+$AP$10*T447+$AP$11*U447+$AP$12*V447+$AP$13*W447+$AP$14*X447)/N447</f>
        <v>0.56839754327191516</v>
      </c>
      <c r="AN447" s="54">
        <f>AM447/AM$501</f>
        <v>1.1617077189599361</v>
      </c>
      <c r="AV447" s="44"/>
    </row>
    <row r="448" spans="1:48" s="56" customFormat="1" ht="15" customHeight="1" x14ac:dyDescent="0.2">
      <c r="A448" s="43" t="s">
        <v>53</v>
      </c>
      <c r="B448" s="43"/>
      <c r="C448" s="43" t="s">
        <v>112</v>
      </c>
      <c r="D448" s="43">
        <v>17</v>
      </c>
      <c r="E448" s="43">
        <v>16</v>
      </c>
      <c r="F448" s="43"/>
      <c r="G448" s="43" t="s">
        <v>586</v>
      </c>
      <c r="H448" s="43" t="s">
        <v>72</v>
      </c>
      <c r="I448" s="43">
        <v>11</v>
      </c>
      <c r="J448" s="43" t="s">
        <v>506</v>
      </c>
      <c r="K448" s="43">
        <v>3</v>
      </c>
      <c r="L448" s="58">
        <v>232</v>
      </c>
      <c r="M448" s="58">
        <v>276</v>
      </c>
      <c r="N448" s="25">
        <v>1204</v>
      </c>
      <c r="O448" s="23">
        <f>SUM(P448:X448)</f>
        <v>305</v>
      </c>
      <c r="P448" s="58">
        <v>16</v>
      </c>
      <c r="Q448" s="58">
        <v>9</v>
      </c>
      <c r="R448" s="58">
        <v>88</v>
      </c>
      <c r="S448" s="58">
        <v>0</v>
      </c>
      <c r="T448" s="58">
        <v>73</v>
      </c>
      <c r="U448" s="58">
        <v>20</v>
      </c>
      <c r="V448" s="58">
        <v>58</v>
      </c>
      <c r="W448" s="58">
        <v>32</v>
      </c>
      <c r="X448" s="58">
        <v>9</v>
      </c>
      <c r="Y448" s="54">
        <f>P448/$O448</f>
        <v>5.2459016393442623E-2</v>
      </c>
      <c r="Z448" s="54">
        <f>Q448/$O448</f>
        <v>2.9508196721311476E-2</v>
      </c>
      <c r="AA448" s="54">
        <f>R448/$O448</f>
        <v>0.28852459016393445</v>
      </c>
      <c r="AB448" s="54">
        <f>S448/$O448</f>
        <v>0</v>
      </c>
      <c r="AC448" s="54">
        <f>T448/$O448</f>
        <v>0.23934426229508196</v>
      </c>
      <c r="AD448" s="54">
        <f>U448/$O448</f>
        <v>6.5573770491803282E-2</v>
      </c>
      <c r="AE448" s="54">
        <f>V448/$O448</f>
        <v>0.1901639344262295</v>
      </c>
      <c r="AF448" s="54">
        <f>W448/$O448</f>
        <v>0.10491803278688525</v>
      </c>
      <c r="AG448" s="54">
        <f>X448/$O448</f>
        <v>2.9508196721311476E-2</v>
      </c>
      <c r="AH448" s="55">
        <f>(O448/N448)/($O$501/$N$501)</f>
        <v>1.0781000107855903</v>
      </c>
      <c r="AI448" s="54">
        <f>Y448+Z448+AA448</f>
        <v>0.37049180327868858</v>
      </c>
      <c r="AJ448" s="54">
        <f>AB448+AC448+AE448+AG448</f>
        <v>0.45901639344262296</v>
      </c>
      <c r="AK448" s="54">
        <f>AD448</f>
        <v>6.5573770491803282E-2</v>
      </c>
      <c r="AL448" s="54">
        <f>AF448</f>
        <v>0.10491803278688525</v>
      </c>
      <c r="AM448" s="55">
        <f>($AP$6*R448+$AP$7*P448+$AP$8*Q448+$AP$9*S448+$AP$10*T448+$AP$11*U448+$AP$12*V448+$AP$13*W448+$AP$14*X448)/N448</f>
        <v>0.52242524916943522</v>
      </c>
      <c r="AN448" s="54">
        <f>AM448/AM$501</f>
        <v>1.0677481838611043</v>
      </c>
      <c r="AV448" s="44"/>
    </row>
    <row r="449" spans="1:48" s="56" customFormat="1" ht="15" customHeight="1" x14ac:dyDescent="0.2">
      <c r="A449" s="43" t="s">
        <v>25</v>
      </c>
      <c r="B449" s="43"/>
      <c r="C449" s="43" t="s">
        <v>111</v>
      </c>
      <c r="D449" s="43">
        <v>8</v>
      </c>
      <c r="E449" s="43">
        <v>19</v>
      </c>
      <c r="F449" s="43" t="s">
        <v>416</v>
      </c>
      <c r="G449" s="43"/>
      <c r="H449" s="43" t="s">
        <v>25</v>
      </c>
      <c r="I449" s="43">
        <v>24</v>
      </c>
      <c r="J449" s="43" t="s">
        <v>507</v>
      </c>
      <c r="K449" s="43">
        <v>4</v>
      </c>
      <c r="L449" s="58">
        <v>375</v>
      </c>
      <c r="M449" s="58">
        <v>731</v>
      </c>
      <c r="N449" s="23">
        <v>3442</v>
      </c>
      <c r="O449" s="23">
        <f>SUM(P449:X449)</f>
        <v>730</v>
      </c>
      <c r="P449" s="58">
        <v>4</v>
      </c>
      <c r="Q449" s="58">
        <v>13</v>
      </c>
      <c r="R449" s="58">
        <v>7</v>
      </c>
      <c r="S449" s="58">
        <v>0</v>
      </c>
      <c r="T449" s="58">
        <v>399</v>
      </c>
      <c r="U449" s="58">
        <v>89</v>
      </c>
      <c r="V449" s="58">
        <v>176</v>
      </c>
      <c r="W449" s="58">
        <v>23</v>
      </c>
      <c r="X449" s="58">
        <v>19</v>
      </c>
      <c r="Y449" s="54">
        <f>P449/$O449</f>
        <v>5.4794520547945206E-3</v>
      </c>
      <c r="Z449" s="54">
        <f>Q449/$O449</f>
        <v>1.7808219178082191E-2</v>
      </c>
      <c r="AA449" s="54">
        <f>R449/$O449</f>
        <v>9.5890410958904115E-3</v>
      </c>
      <c r="AB449" s="54">
        <f>S449/$O449</f>
        <v>0</v>
      </c>
      <c r="AC449" s="54">
        <f>T449/$O449</f>
        <v>0.54657534246575346</v>
      </c>
      <c r="AD449" s="54">
        <f>U449/$O449</f>
        <v>0.12191780821917808</v>
      </c>
      <c r="AE449" s="54">
        <f>V449/$O449</f>
        <v>0.24109589041095891</v>
      </c>
      <c r="AF449" s="54">
        <f>W449/$O449</f>
        <v>3.1506849315068496E-2</v>
      </c>
      <c r="AG449" s="54">
        <f>X449/$O449</f>
        <v>2.6027397260273973E-2</v>
      </c>
      <c r="AH449" s="55">
        <f>(O449/N449)/($O$501/$N$501)</f>
        <v>0.90260491086927241</v>
      </c>
      <c r="AI449" s="54">
        <f>Y449+Z449+AA449</f>
        <v>3.2876712328767127E-2</v>
      </c>
      <c r="AJ449" s="54">
        <f>AB449+AC449+AE449+AG449</f>
        <v>0.81369863013698629</v>
      </c>
      <c r="AK449" s="54">
        <f>AD449</f>
        <v>0.12191780821917808</v>
      </c>
      <c r="AL449" s="54">
        <f>AF449</f>
        <v>3.1506849315068496E-2</v>
      </c>
      <c r="AM449" s="55">
        <f>($AP$6*R449+$AP$7*P449+$AP$8*Q449+$AP$9*S449+$AP$10*T449+$AP$11*U449+$AP$12*V449+$AP$13*W449+$AP$14*X449)/N449</f>
        <v>0.6013945380592679</v>
      </c>
      <c r="AN449" s="54">
        <f>AM449/AM$501</f>
        <v>1.2291479533534377</v>
      </c>
      <c r="AV449" s="44"/>
    </row>
    <row r="450" spans="1:48" s="56" customFormat="1" ht="15" customHeight="1" x14ac:dyDescent="0.2">
      <c r="A450" s="43" t="s">
        <v>364</v>
      </c>
      <c r="B450" s="43"/>
      <c r="C450" s="43" t="s">
        <v>324</v>
      </c>
      <c r="D450" s="43">
        <v>4</v>
      </c>
      <c r="E450" s="43">
        <v>21</v>
      </c>
      <c r="F450" s="43"/>
      <c r="G450" s="43"/>
      <c r="H450" s="43" t="s">
        <v>330</v>
      </c>
      <c r="I450" s="43">
        <v>17</v>
      </c>
      <c r="J450" s="43" t="s">
        <v>503</v>
      </c>
      <c r="K450" s="43">
        <v>10</v>
      </c>
      <c r="L450" s="58">
        <v>31</v>
      </c>
      <c r="M450" s="58">
        <v>31</v>
      </c>
      <c r="N450" s="23">
        <v>128</v>
      </c>
      <c r="O450" s="23">
        <f>SUM(P450:X450)</f>
        <v>35</v>
      </c>
      <c r="P450" s="58">
        <v>8</v>
      </c>
      <c r="Q450" s="58">
        <v>5</v>
      </c>
      <c r="R450" s="58">
        <v>17</v>
      </c>
      <c r="S450" s="58">
        <v>0</v>
      </c>
      <c r="T450" s="58">
        <v>4</v>
      </c>
      <c r="U450" s="58">
        <v>1</v>
      </c>
      <c r="V450" s="58">
        <v>0</v>
      </c>
      <c r="W450" s="58">
        <v>0</v>
      </c>
      <c r="X450" s="58">
        <v>0</v>
      </c>
      <c r="Y450" s="54">
        <f>P450/$O450</f>
        <v>0.22857142857142856</v>
      </c>
      <c r="Z450" s="54">
        <f>Q450/$O450</f>
        <v>0.14285714285714285</v>
      </c>
      <c r="AA450" s="54">
        <f>R450/$O450</f>
        <v>0.48571428571428571</v>
      </c>
      <c r="AB450" s="54">
        <f>S450/$O450</f>
        <v>0</v>
      </c>
      <c r="AC450" s="54">
        <f>T450/$O450</f>
        <v>0.11428571428571428</v>
      </c>
      <c r="AD450" s="54">
        <f>U450/$O450</f>
        <v>2.8571428571428571E-2</v>
      </c>
      <c r="AE450" s="54">
        <f>V450/$O450</f>
        <v>0</v>
      </c>
      <c r="AF450" s="54">
        <f>W450/$O450</f>
        <v>0</v>
      </c>
      <c r="AG450" s="54">
        <f>X450/$O450</f>
        <v>0</v>
      </c>
      <c r="AH450" s="55">
        <f>(O450/N450)/($O$501/$N$501)</f>
        <v>1.1637073374617</v>
      </c>
      <c r="AI450" s="54">
        <f>Y450+Z450+AA450</f>
        <v>0.85714285714285721</v>
      </c>
      <c r="AJ450" s="54">
        <f>AB450+AC450+AE450+AG450</f>
        <v>0.11428571428571428</v>
      </c>
      <c r="AK450" s="54">
        <f>AD450</f>
        <v>2.8571428571428571E-2</v>
      </c>
      <c r="AL450" s="54">
        <f>AF450</f>
        <v>0</v>
      </c>
      <c r="AM450" s="55">
        <f>($AP$6*R450+$AP$7*P450+$AP$8*Q450+$AP$9*S450+$AP$10*T450+$AP$11*U450+$AP$12*V450+$AP$13*W450+$AP$14*X450)/N450</f>
        <v>0.5390625</v>
      </c>
      <c r="AN450" s="54">
        <f>AM450/AM$501</f>
        <v>1.1017518894381595</v>
      </c>
      <c r="AV450" s="44"/>
    </row>
    <row r="451" spans="1:48" s="56" customFormat="1" ht="15" customHeight="1" x14ac:dyDescent="0.2">
      <c r="A451" s="43" t="s">
        <v>195</v>
      </c>
      <c r="B451" s="43"/>
      <c r="C451" s="43" t="s">
        <v>34</v>
      </c>
      <c r="D451" s="43">
        <v>12</v>
      </c>
      <c r="E451" s="43">
        <v>17</v>
      </c>
      <c r="F451" s="43"/>
      <c r="G451" s="43"/>
      <c r="H451" s="43" t="s">
        <v>105</v>
      </c>
      <c r="I451" s="43">
        <v>12</v>
      </c>
      <c r="J451" s="43" t="s">
        <v>110</v>
      </c>
      <c r="K451" s="43">
        <v>5</v>
      </c>
      <c r="L451" s="58">
        <v>39</v>
      </c>
      <c r="M451" s="58">
        <v>42</v>
      </c>
      <c r="N451" s="23">
        <v>207</v>
      </c>
      <c r="O451" s="23">
        <f>SUM(P451:X451)</f>
        <v>56</v>
      </c>
      <c r="P451" s="58">
        <v>5</v>
      </c>
      <c r="Q451" s="58">
        <v>1</v>
      </c>
      <c r="R451" s="58">
        <v>34</v>
      </c>
      <c r="S451" s="58">
        <v>0</v>
      </c>
      <c r="T451" s="58">
        <v>12</v>
      </c>
      <c r="U451" s="58">
        <v>2</v>
      </c>
      <c r="V451" s="58">
        <v>0</v>
      </c>
      <c r="W451" s="58">
        <v>2</v>
      </c>
      <c r="X451" s="58">
        <v>0</v>
      </c>
      <c r="Y451" s="54">
        <f>P451/$O451</f>
        <v>8.9285714285714288E-2</v>
      </c>
      <c r="Z451" s="54">
        <f>Q451/$O451</f>
        <v>1.7857142857142856E-2</v>
      </c>
      <c r="AA451" s="54">
        <f>R451/$O451</f>
        <v>0.6071428571428571</v>
      </c>
      <c r="AB451" s="54">
        <f>S451/$O451</f>
        <v>0</v>
      </c>
      <c r="AC451" s="54">
        <f>T451/$O451</f>
        <v>0.21428571428571427</v>
      </c>
      <c r="AD451" s="54">
        <f>U451/$O451</f>
        <v>3.5714285714285712E-2</v>
      </c>
      <c r="AE451" s="54">
        <f>V451/$O451</f>
        <v>0</v>
      </c>
      <c r="AF451" s="54">
        <f>W451/$O451</f>
        <v>3.5714285714285712E-2</v>
      </c>
      <c r="AG451" s="54">
        <f>X451/$O451</f>
        <v>0</v>
      </c>
      <c r="AH451" s="55">
        <f>(O451/N451)/($O$501/$N$501)</f>
        <v>1.1513394333920588</v>
      </c>
      <c r="AI451" s="54">
        <f>Y451+Z451+AA451</f>
        <v>0.71428571428571419</v>
      </c>
      <c r="AJ451" s="54">
        <f>AB451+AC451+AE451+AG451</f>
        <v>0.21428571428571427</v>
      </c>
      <c r="AK451" s="54">
        <f>AD451</f>
        <v>3.5714285714285712E-2</v>
      </c>
      <c r="AL451" s="54">
        <f>AF451</f>
        <v>3.5714285714285712E-2</v>
      </c>
      <c r="AM451" s="55">
        <f>($AP$6*R451+$AP$7*P451+$AP$8*Q451+$AP$9*S451+$AP$10*T451+$AP$11*U451+$AP$12*V451+$AP$13*W451+$AP$14*X451)/N451</f>
        <v>0.47826086956521741</v>
      </c>
      <c r="AN451" s="54">
        <f>AM451/AM$501</f>
        <v>0.97748371791362865</v>
      </c>
      <c r="AV451" s="44"/>
    </row>
    <row r="452" spans="1:48" s="56" customFormat="1" ht="15" customHeight="1" x14ac:dyDescent="0.2">
      <c r="A452" s="43" t="s">
        <v>412</v>
      </c>
      <c r="B452" s="43"/>
      <c r="C452" s="43" t="s">
        <v>331</v>
      </c>
      <c r="D452" s="43">
        <v>20</v>
      </c>
      <c r="E452" s="43">
        <v>13</v>
      </c>
      <c r="F452" s="43"/>
      <c r="G452" s="43"/>
      <c r="H452" s="43" t="s">
        <v>331</v>
      </c>
      <c r="I452" s="43">
        <v>18</v>
      </c>
      <c r="J452" s="43" t="s">
        <v>503</v>
      </c>
      <c r="K452" s="43">
        <v>10</v>
      </c>
      <c r="L452" s="58">
        <v>32</v>
      </c>
      <c r="M452" s="58">
        <v>32</v>
      </c>
      <c r="N452" s="23">
        <v>170</v>
      </c>
      <c r="O452" s="23">
        <f>SUM(P452:X452)</f>
        <v>49</v>
      </c>
      <c r="P452" s="58">
        <v>7</v>
      </c>
      <c r="Q452" s="58">
        <v>10</v>
      </c>
      <c r="R452" s="58">
        <v>31</v>
      </c>
      <c r="S452" s="58">
        <v>0</v>
      </c>
      <c r="T452" s="58">
        <v>1</v>
      </c>
      <c r="U452" s="58">
        <v>0</v>
      </c>
      <c r="V452" s="58">
        <v>0</v>
      </c>
      <c r="W452" s="58">
        <v>0</v>
      </c>
      <c r="X452" s="58">
        <v>0</v>
      </c>
      <c r="Y452" s="54">
        <f>P452/$O452</f>
        <v>0.14285714285714285</v>
      </c>
      <c r="Z452" s="54">
        <f>Q452/$O452</f>
        <v>0.20408163265306123</v>
      </c>
      <c r="AA452" s="54">
        <f>R452/$O452</f>
        <v>0.63265306122448983</v>
      </c>
      <c r="AB452" s="54">
        <f>S452/$O452</f>
        <v>0</v>
      </c>
      <c r="AC452" s="54">
        <f>T452/$O452</f>
        <v>2.0408163265306121E-2</v>
      </c>
      <c r="AD452" s="54">
        <f>U452/$O452</f>
        <v>0</v>
      </c>
      <c r="AE452" s="54">
        <f>V452/$O452</f>
        <v>0</v>
      </c>
      <c r="AF452" s="54">
        <f>W452/$O452</f>
        <v>0</v>
      </c>
      <c r="AG452" s="54">
        <f>X452/$O452</f>
        <v>0</v>
      </c>
      <c r="AH452" s="55">
        <f>(O452/N452)/($O$501/$N$501)</f>
        <v>1.2266844404302155</v>
      </c>
      <c r="AI452" s="54">
        <f>Y452+Z452+AA452</f>
        <v>0.97959183673469385</v>
      </c>
      <c r="AJ452" s="54">
        <f>AB452+AC452+AE452+AG452</f>
        <v>2.0408163265306121E-2</v>
      </c>
      <c r="AK452" s="54">
        <f>AD452</f>
        <v>0</v>
      </c>
      <c r="AL452" s="54">
        <f>AF452</f>
        <v>0</v>
      </c>
      <c r="AM452" s="55">
        <f>($AP$6*R452+$AP$7*P452+$AP$8*Q452+$AP$9*S452+$AP$10*T452+$AP$11*U452+$AP$12*V452+$AP$13*W452+$AP$14*X452)/N452</f>
        <v>0.43823529411764706</v>
      </c>
      <c r="AN452" s="54">
        <f>AM452/AM$501</f>
        <v>0.89567826237700676</v>
      </c>
      <c r="AV452" s="44"/>
    </row>
    <row r="453" spans="1:48" s="56" customFormat="1" ht="15" customHeight="1" x14ac:dyDescent="0.2">
      <c r="A453" s="43" t="s">
        <v>346</v>
      </c>
      <c r="B453" s="43"/>
      <c r="C453" s="43" t="s">
        <v>323</v>
      </c>
      <c r="D453" s="43">
        <v>2</v>
      </c>
      <c r="E453" s="43">
        <v>7</v>
      </c>
      <c r="F453" s="43" t="s">
        <v>416</v>
      </c>
      <c r="G453" s="43"/>
      <c r="H453" s="43" t="s">
        <v>332</v>
      </c>
      <c r="I453" s="43">
        <v>22</v>
      </c>
      <c r="J453" s="43" t="s">
        <v>504</v>
      </c>
      <c r="K453" s="43">
        <v>7</v>
      </c>
      <c r="L453" s="58">
        <v>416</v>
      </c>
      <c r="M453" s="58">
        <v>520</v>
      </c>
      <c r="N453" s="23">
        <v>2082</v>
      </c>
      <c r="O453" s="22">
        <f>SUM(P453:X453)</f>
        <v>509</v>
      </c>
      <c r="P453" s="58">
        <v>35</v>
      </c>
      <c r="Q453" s="68">
        <v>27</v>
      </c>
      <c r="R453" s="58">
        <v>191</v>
      </c>
      <c r="S453" s="58">
        <v>3</v>
      </c>
      <c r="T453" s="58">
        <v>159</v>
      </c>
      <c r="U453" s="58">
        <v>18</v>
      </c>
      <c r="V453" s="58">
        <v>29</v>
      </c>
      <c r="W453" s="58">
        <v>42</v>
      </c>
      <c r="X453" s="58">
        <v>5</v>
      </c>
      <c r="Y453" s="54">
        <f>P453/$O453</f>
        <v>6.8762278978389005E-2</v>
      </c>
      <c r="Z453" s="54">
        <f>Q453/$O453</f>
        <v>5.304518664047151E-2</v>
      </c>
      <c r="AA453" s="54">
        <f>R453/$O453</f>
        <v>0.37524557956777999</v>
      </c>
      <c r="AB453" s="54">
        <f>S453/$O453</f>
        <v>5.893909626719057E-3</v>
      </c>
      <c r="AC453" s="54">
        <f>T453/$O453</f>
        <v>0.31237721021611004</v>
      </c>
      <c r="AD453" s="54">
        <f>U453/$O453</f>
        <v>3.536345776031434E-2</v>
      </c>
      <c r="AE453" s="54">
        <f>V453/$O453</f>
        <v>5.6974459724950882E-2</v>
      </c>
      <c r="AF453" s="54">
        <f>W453/$O453</f>
        <v>8.2514734774066803E-2</v>
      </c>
      <c r="AG453" s="54">
        <f>X453/$O453</f>
        <v>9.823182711198428E-3</v>
      </c>
      <c r="AH453" s="55">
        <f>(O453/N453)/($O$501/$N$501)</f>
        <v>1.0404536908234483</v>
      </c>
      <c r="AI453" s="54">
        <f>Y453+Z453+AA453</f>
        <v>0.49705304518664051</v>
      </c>
      <c r="AJ453" s="54">
        <f>AB453+AC453+AE453+AG453</f>
        <v>0.38506876227897835</v>
      </c>
      <c r="AK453" s="54">
        <f>AD453</f>
        <v>3.536345776031434E-2</v>
      </c>
      <c r="AL453" s="54">
        <f>AF453</f>
        <v>8.2514734774066803E-2</v>
      </c>
      <c r="AM453" s="55">
        <f>($AP$6*R453+$AP$7*P453+$AP$8*Q453+$AP$9*S453+$AP$10*T453+$AP$11*U453+$AP$12*V453+$AP$13*W453+$AP$14*X453)/N453</f>
        <v>0.47502401536983668</v>
      </c>
      <c r="AN453" s="54">
        <f>AM453/AM$501</f>
        <v>0.97086813952411621</v>
      </c>
      <c r="AV453" s="44"/>
    </row>
    <row r="454" spans="1:48" s="56" customFormat="1" ht="15" customHeight="1" x14ac:dyDescent="0.2">
      <c r="A454" s="43" t="s">
        <v>81</v>
      </c>
      <c r="B454" s="43"/>
      <c r="C454" s="43" t="s">
        <v>80</v>
      </c>
      <c r="D454" s="43">
        <v>11</v>
      </c>
      <c r="E454" s="43">
        <v>11</v>
      </c>
      <c r="F454" s="43"/>
      <c r="G454" s="43" t="s">
        <v>586</v>
      </c>
      <c r="H454" s="43" t="s">
        <v>329</v>
      </c>
      <c r="I454" s="43">
        <v>15</v>
      </c>
      <c r="J454" s="43" t="s">
        <v>507</v>
      </c>
      <c r="K454" s="43">
        <v>4</v>
      </c>
      <c r="L454" s="58">
        <v>243</v>
      </c>
      <c r="M454" s="58">
        <v>269</v>
      </c>
      <c r="N454" s="23">
        <v>1467</v>
      </c>
      <c r="O454" s="23">
        <f>SUM(P454:X454)</f>
        <v>377</v>
      </c>
      <c r="P454" s="58">
        <v>48</v>
      </c>
      <c r="Q454" s="58">
        <v>20</v>
      </c>
      <c r="R454" s="58">
        <v>186</v>
      </c>
      <c r="S454" s="58">
        <v>0</v>
      </c>
      <c r="T454" s="58">
        <v>69</v>
      </c>
      <c r="U454" s="58">
        <v>5</v>
      </c>
      <c r="V454" s="58">
        <v>23</v>
      </c>
      <c r="W454" s="58">
        <v>24</v>
      </c>
      <c r="X454" s="58">
        <v>2</v>
      </c>
      <c r="Y454" s="54">
        <f>P454/$O454</f>
        <v>0.1273209549071618</v>
      </c>
      <c r="Z454" s="54">
        <f>Q454/$O454</f>
        <v>5.3050397877984087E-2</v>
      </c>
      <c r="AA454" s="54">
        <f>R454/$O454</f>
        <v>0.49336870026525198</v>
      </c>
      <c r="AB454" s="54">
        <f>S454/$O454</f>
        <v>0</v>
      </c>
      <c r="AC454" s="54">
        <f>T454/$O454</f>
        <v>0.1830238726790451</v>
      </c>
      <c r="AD454" s="54">
        <f>U454/$O454</f>
        <v>1.3262599469496022E-2</v>
      </c>
      <c r="AE454" s="54">
        <f>V454/$O454</f>
        <v>6.1007957559681698E-2</v>
      </c>
      <c r="AF454" s="54">
        <f>W454/$O454</f>
        <v>6.3660477453580902E-2</v>
      </c>
      <c r="AG454" s="54">
        <f>X454/$O454</f>
        <v>5.3050397877984082E-3</v>
      </c>
      <c r="AH454" s="55">
        <f>(O454/N454)/($O$501/$N$501)</f>
        <v>1.0936967820927412</v>
      </c>
      <c r="AI454" s="54">
        <f>Y454+Z454+AA454</f>
        <v>0.67374005305039786</v>
      </c>
      <c r="AJ454" s="54">
        <f>AB454+AC454+AE454+AG454</f>
        <v>0.24933687002652521</v>
      </c>
      <c r="AK454" s="54">
        <f>AD454</f>
        <v>1.3262599469496022E-2</v>
      </c>
      <c r="AL454" s="54">
        <f>AF454</f>
        <v>6.3660477453580902E-2</v>
      </c>
      <c r="AM454" s="55">
        <f>($AP$6*R454+$AP$7*P454+$AP$8*Q454+$AP$9*S454+$AP$10*T454+$AP$11*U454+$AP$12*V454+$AP$13*W454+$AP$14*X454)/N454</f>
        <v>0.43899113837764142</v>
      </c>
      <c r="AN454" s="54">
        <f>AM454/AM$501</f>
        <v>0.89722307924252753</v>
      </c>
      <c r="AV454" s="44"/>
    </row>
    <row r="455" spans="1:48" s="56" customFormat="1" ht="15" customHeight="1" x14ac:dyDescent="0.2">
      <c r="A455" s="43" t="s">
        <v>553</v>
      </c>
      <c r="B455" s="43"/>
      <c r="C455" s="43" t="s">
        <v>332</v>
      </c>
      <c r="D455" s="43">
        <v>30</v>
      </c>
      <c r="E455" s="43">
        <v>9</v>
      </c>
      <c r="F455" s="43"/>
      <c r="G455" s="43"/>
      <c r="H455" s="43" t="s">
        <v>332</v>
      </c>
      <c r="I455" s="43">
        <v>22</v>
      </c>
      <c r="J455" s="43" t="s">
        <v>504</v>
      </c>
      <c r="K455" s="43">
        <v>7</v>
      </c>
      <c r="L455" s="58">
        <v>47</v>
      </c>
      <c r="M455" s="58">
        <v>58</v>
      </c>
      <c r="N455" s="58">
        <v>335</v>
      </c>
      <c r="O455" s="23">
        <f>SUM(P455:X455)</f>
        <v>88</v>
      </c>
      <c r="P455" s="58">
        <v>8</v>
      </c>
      <c r="Q455" s="58">
        <v>5</v>
      </c>
      <c r="R455" s="58">
        <v>57</v>
      </c>
      <c r="S455" s="58">
        <v>0</v>
      </c>
      <c r="T455" s="58">
        <v>14</v>
      </c>
      <c r="U455" s="58">
        <v>1</v>
      </c>
      <c r="V455" s="58">
        <v>0</v>
      </c>
      <c r="W455" s="58">
        <v>3</v>
      </c>
      <c r="X455" s="58">
        <v>0</v>
      </c>
      <c r="Y455" s="54">
        <f>P455/$O455</f>
        <v>9.0909090909090912E-2</v>
      </c>
      <c r="Z455" s="54">
        <f>Q455/$O455</f>
        <v>5.6818181818181816E-2</v>
      </c>
      <c r="AA455" s="54">
        <f>R455/$O455</f>
        <v>0.64772727272727271</v>
      </c>
      <c r="AB455" s="54">
        <f>S455/$O455</f>
        <v>0</v>
      </c>
      <c r="AC455" s="54">
        <f>T455/$O455</f>
        <v>0.15909090909090909</v>
      </c>
      <c r="AD455" s="54">
        <f>U455/$O455</f>
        <v>1.1363636363636364E-2</v>
      </c>
      <c r="AE455" s="54">
        <f>V455/$O455</f>
        <v>0</v>
      </c>
      <c r="AF455" s="54">
        <f>W455/$O455</f>
        <v>3.4090909090909088E-2</v>
      </c>
      <c r="AG455" s="54">
        <f>X455/$O455</f>
        <v>0</v>
      </c>
      <c r="AH455" s="55">
        <f>(O455/N455)/($O$501/$N$501)</f>
        <v>1.1179530447052102</v>
      </c>
      <c r="AI455" s="54">
        <f>Y455+Z455+AA455</f>
        <v>0.79545454545454541</v>
      </c>
      <c r="AJ455" s="54">
        <f>AB455+AC455+AE455+AG455</f>
        <v>0.15909090909090909</v>
      </c>
      <c r="AK455" s="54">
        <f>AD455</f>
        <v>1.1363636363636364E-2</v>
      </c>
      <c r="AL455" s="54">
        <f>AF455</f>
        <v>3.4090909090909088E-2</v>
      </c>
      <c r="AM455" s="55">
        <f>($AP$6*R455+$AP$7*P455+$AP$8*Q455+$AP$9*S455+$AP$10*T455+$AP$11*U455+$AP$12*V455+$AP$13*W455+$AP$14*X455)/N455</f>
        <v>0.40895522388059702</v>
      </c>
      <c r="AN455" s="54">
        <f>AM455/AM$501</f>
        <v>0.83583478837064962</v>
      </c>
      <c r="AV455" s="44"/>
    </row>
    <row r="456" spans="1:48" s="56" customFormat="1" ht="15" customHeight="1" x14ac:dyDescent="0.2">
      <c r="A456" s="43" t="s">
        <v>340</v>
      </c>
      <c r="B456" s="43">
        <v>3</v>
      </c>
      <c r="C456" s="43" t="s">
        <v>322</v>
      </c>
      <c r="D456" s="43">
        <v>1</v>
      </c>
      <c r="E456" s="43">
        <v>12</v>
      </c>
      <c r="F456" s="43"/>
      <c r="G456" s="43"/>
      <c r="H456" s="43" t="s">
        <v>335</v>
      </c>
      <c r="I456" s="43">
        <v>10</v>
      </c>
      <c r="J456" s="43" t="s">
        <v>501</v>
      </c>
      <c r="K456" s="43">
        <v>6</v>
      </c>
      <c r="L456" s="65">
        <v>171</v>
      </c>
      <c r="M456" s="65">
        <v>205</v>
      </c>
      <c r="N456" s="24">
        <v>975</v>
      </c>
      <c r="O456" s="22">
        <f>SUM(P456:X456)</f>
        <v>233</v>
      </c>
      <c r="P456" s="65">
        <v>19</v>
      </c>
      <c r="Q456" s="65">
        <v>12</v>
      </c>
      <c r="R456" s="65">
        <v>110</v>
      </c>
      <c r="S456" s="65">
        <v>2</v>
      </c>
      <c r="T456" s="65">
        <v>40</v>
      </c>
      <c r="U456" s="65">
        <v>10</v>
      </c>
      <c r="V456" s="65">
        <v>20</v>
      </c>
      <c r="W456" s="65">
        <v>12</v>
      </c>
      <c r="X456" s="65">
        <v>8</v>
      </c>
      <c r="Y456" s="54">
        <f>P456/$O456</f>
        <v>8.15450643776824E-2</v>
      </c>
      <c r="Z456" s="54">
        <f>Q456/$O456</f>
        <v>5.1502145922746781E-2</v>
      </c>
      <c r="AA456" s="54">
        <f>R456/$O456</f>
        <v>0.47210300429184548</v>
      </c>
      <c r="AB456" s="54">
        <f>S456/$O456</f>
        <v>8.5836909871244635E-3</v>
      </c>
      <c r="AC456" s="54">
        <f>T456/$O456</f>
        <v>0.17167381974248927</v>
      </c>
      <c r="AD456" s="54">
        <f>U456/$O456</f>
        <v>4.2918454935622317E-2</v>
      </c>
      <c r="AE456" s="54">
        <f>V456/$O456</f>
        <v>8.5836909871244635E-2</v>
      </c>
      <c r="AF456" s="54">
        <f>W456/$O456</f>
        <v>5.1502145922746781E-2</v>
      </c>
      <c r="AG456" s="54">
        <f>X456/$O456</f>
        <v>3.4334763948497854E-2</v>
      </c>
      <c r="AH456" s="55">
        <f>(O456/N456)/($O$501/$N$501)</f>
        <v>1.0170375862991281</v>
      </c>
      <c r="AI456" s="54">
        <f>Y456+Z456+AA456</f>
        <v>0.60515021459227469</v>
      </c>
      <c r="AJ456" s="54">
        <f>AB456+AC456+AE456+AG456</f>
        <v>0.30042918454935619</v>
      </c>
      <c r="AK456" s="54">
        <f>AD456</f>
        <v>4.2918454935622317E-2</v>
      </c>
      <c r="AL456" s="54">
        <f>AF456</f>
        <v>5.1502145922746781E-2</v>
      </c>
      <c r="AM456" s="55">
        <f>($AP$6*R456+$AP$7*P456+$AP$8*Q456+$AP$9*S456+$AP$10*T456+$AP$11*U456+$AP$12*V456+$AP$13*W456+$AP$14*X456)/N456</f>
        <v>0.43897435897435899</v>
      </c>
      <c r="AN456" s="54">
        <f>AM456/AM$501</f>
        <v>0.89718878500156274</v>
      </c>
      <c r="AV456" s="44"/>
    </row>
    <row r="457" spans="1:48" s="56" customFormat="1" ht="15" customHeight="1" x14ac:dyDescent="0.2">
      <c r="A457" s="43" t="s">
        <v>341</v>
      </c>
      <c r="B457" s="43">
        <v>5</v>
      </c>
      <c r="C457" s="43" t="s">
        <v>322</v>
      </c>
      <c r="D457" s="43">
        <v>1</v>
      </c>
      <c r="E457" s="43">
        <v>13</v>
      </c>
      <c r="F457" s="43"/>
      <c r="G457" s="43"/>
      <c r="H457" s="43" t="s">
        <v>218</v>
      </c>
      <c r="I457" s="43">
        <v>6</v>
      </c>
      <c r="J457" s="43" t="s">
        <v>501</v>
      </c>
      <c r="K457" s="43">
        <v>6</v>
      </c>
      <c r="L457" s="58">
        <v>192</v>
      </c>
      <c r="M457" s="58">
        <v>219</v>
      </c>
      <c r="N457" s="23">
        <v>940</v>
      </c>
      <c r="O457" s="22">
        <f>SUM(P457:X457)</f>
        <v>252</v>
      </c>
      <c r="P457" s="58">
        <v>45</v>
      </c>
      <c r="Q457" s="58">
        <v>23</v>
      </c>
      <c r="R457" s="58">
        <v>120</v>
      </c>
      <c r="S457" s="58">
        <v>0</v>
      </c>
      <c r="T457" s="58">
        <v>58</v>
      </c>
      <c r="U457" s="58">
        <v>3</v>
      </c>
      <c r="V457" s="58">
        <v>0</v>
      </c>
      <c r="W457" s="58">
        <v>0</v>
      </c>
      <c r="X457" s="58">
        <v>3</v>
      </c>
      <c r="Y457" s="54">
        <f>P457/$O457</f>
        <v>0.17857142857142858</v>
      </c>
      <c r="Z457" s="54">
        <f>Q457/$O457</f>
        <v>9.1269841269841265E-2</v>
      </c>
      <c r="AA457" s="54">
        <f>R457/$O457</f>
        <v>0.47619047619047616</v>
      </c>
      <c r="AB457" s="54">
        <f>S457/$O457</f>
        <v>0</v>
      </c>
      <c r="AC457" s="54">
        <f>T457/$O457</f>
        <v>0.23015873015873015</v>
      </c>
      <c r="AD457" s="54">
        <f>U457/$O457</f>
        <v>1.1904761904761904E-2</v>
      </c>
      <c r="AE457" s="54">
        <f>V457/$O457</f>
        <v>0</v>
      </c>
      <c r="AF457" s="54">
        <f>W457/$O457</f>
        <v>0</v>
      </c>
      <c r="AG457" s="54">
        <f>X457/$O457</f>
        <v>1.1904761904761904E-2</v>
      </c>
      <c r="AH457" s="55">
        <f>(O457/N457)/($O$501/$N$501)</f>
        <v>1.1409283853241519</v>
      </c>
      <c r="AI457" s="54">
        <f>Y457+Z457+AA457</f>
        <v>0.74603174603174605</v>
      </c>
      <c r="AJ457" s="54">
        <f>AB457+AC457+AE457+AG457</f>
        <v>0.24206349206349204</v>
      </c>
      <c r="AK457" s="54">
        <f>AD457</f>
        <v>1.1904761904761904E-2</v>
      </c>
      <c r="AL457" s="54">
        <f>AF457</f>
        <v>0</v>
      </c>
      <c r="AM457" s="55">
        <f>($AP$6*R457+$AP$7*P457+$AP$8*Q457+$AP$9*S457+$AP$10*T457+$AP$11*U457+$AP$12*V457+$AP$13*W457+$AP$14*X457)/N457</f>
        <v>0.50478723404255321</v>
      </c>
      <c r="AN457" s="54">
        <f>AM457/AM$501</f>
        <v>1.0316990866006177</v>
      </c>
      <c r="AV457" s="44"/>
    </row>
    <row r="458" spans="1:48" s="56" customFormat="1" ht="15" customHeight="1" x14ac:dyDescent="0.2">
      <c r="A458" s="43" t="s">
        <v>97</v>
      </c>
      <c r="B458" s="43"/>
      <c r="C458" s="43" t="s">
        <v>123</v>
      </c>
      <c r="D458" s="43">
        <v>6</v>
      </c>
      <c r="E458" s="43">
        <v>6</v>
      </c>
      <c r="F458" s="43"/>
      <c r="G458" s="43"/>
      <c r="H458" s="43" t="s">
        <v>200</v>
      </c>
      <c r="I458" s="43">
        <v>3</v>
      </c>
      <c r="J458" s="43" t="s">
        <v>504</v>
      </c>
      <c r="K458" s="43">
        <v>7</v>
      </c>
      <c r="L458" s="58">
        <v>30</v>
      </c>
      <c r="M458" s="58">
        <v>30</v>
      </c>
      <c r="N458" s="23">
        <v>152</v>
      </c>
      <c r="O458" s="23">
        <f>SUM(P458:X458)</f>
        <v>35</v>
      </c>
      <c r="P458" s="58">
        <v>5</v>
      </c>
      <c r="Q458" s="58">
        <v>1</v>
      </c>
      <c r="R458" s="58">
        <v>23</v>
      </c>
      <c r="S458" s="58">
        <v>0</v>
      </c>
      <c r="T458" s="58">
        <v>5</v>
      </c>
      <c r="U458" s="58">
        <v>1</v>
      </c>
      <c r="V458" s="58">
        <v>0</v>
      </c>
      <c r="W458" s="58">
        <v>0</v>
      </c>
      <c r="X458" s="58">
        <v>0</v>
      </c>
      <c r="Y458" s="54">
        <f>P458/$O458</f>
        <v>0.14285714285714285</v>
      </c>
      <c r="Z458" s="54">
        <f>Q458/$O458</f>
        <v>2.8571428571428571E-2</v>
      </c>
      <c r="AA458" s="54">
        <f>R458/$O458</f>
        <v>0.65714285714285714</v>
      </c>
      <c r="AB458" s="54">
        <f>S458/$O458</f>
        <v>0</v>
      </c>
      <c r="AC458" s="54">
        <f>T458/$O458</f>
        <v>0.14285714285714285</v>
      </c>
      <c r="AD458" s="54">
        <f>U458/$O458</f>
        <v>2.8571428571428571E-2</v>
      </c>
      <c r="AE458" s="54">
        <f>V458/$O458</f>
        <v>0</v>
      </c>
      <c r="AF458" s="54">
        <f>W458/$O458</f>
        <v>0</v>
      </c>
      <c r="AG458" s="54">
        <f>X458/$O458</f>
        <v>0</v>
      </c>
      <c r="AH458" s="55">
        <f>(O458/N458)/($O$501/$N$501)</f>
        <v>0.97996407365195792</v>
      </c>
      <c r="AI458" s="54">
        <f>Y458+Z458+AA458</f>
        <v>0.82857142857142851</v>
      </c>
      <c r="AJ458" s="54">
        <f>AB458+AC458+AE458+AG458</f>
        <v>0.14285714285714285</v>
      </c>
      <c r="AK458" s="54">
        <f>AD458</f>
        <v>2.8571428571428571E-2</v>
      </c>
      <c r="AL458" s="54">
        <f>AF458</f>
        <v>0</v>
      </c>
      <c r="AM458" s="55">
        <f>($AP$6*R458+$AP$7*P458+$AP$8*Q458+$AP$9*S458+$AP$10*T458+$AP$11*U458+$AP$12*V458+$AP$13*W458+$AP$14*X458)/N458</f>
        <v>0.39802631578947367</v>
      </c>
      <c r="AN458" s="54">
        <f>AM458/AM$501</f>
        <v>0.81349796260575014</v>
      </c>
      <c r="AV458" s="44"/>
    </row>
    <row r="459" spans="1:48" s="56" customFormat="1" ht="15" customHeight="1" x14ac:dyDescent="0.2">
      <c r="A459" s="43" t="s">
        <v>318</v>
      </c>
      <c r="B459" s="43"/>
      <c r="C459" s="43" t="s">
        <v>115</v>
      </c>
      <c r="D459" s="43">
        <v>32</v>
      </c>
      <c r="E459" s="43">
        <v>32</v>
      </c>
      <c r="F459" s="43"/>
      <c r="G459" s="43"/>
      <c r="H459" s="43" t="s">
        <v>200</v>
      </c>
      <c r="I459" s="43">
        <v>3</v>
      </c>
      <c r="J459" s="43" t="s">
        <v>501</v>
      </c>
      <c r="K459" s="43">
        <v>6</v>
      </c>
      <c r="L459" s="58">
        <v>99</v>
      </c>
      <c r="M459" s="58">
        <v>101</v>
      </c>
      <c r="N459" s="23">
        <v>514</v>
      </c>
      <c r="O459" s="23">
        <f>SUM(P459:X459)</f>
        <v>121</v>
      </c>
      <c r="P459" s="58">
        <v>12</v>
      </c>
      <c r="Q459" s="58">
        <v>3</v>
      </c>
      <c r="R459" s="58">
        <v>64</v>
      </c>
      <c r="S459" s="58">
        <v>0</v>
      </c>
      <c r="T459" s="58">
        <v>21</v>
      </c>
      <c r="U459" s="58">
        <v>2</v>
      </c>
      <c r="V459" s="58">
        <v>11</v>
      </c>
      <c r="W459" s="58">
        <v>2</v>
      </c>
      <c r="X459" s="58">
        <v>6</v>
      </c>
      <c r="Y459" s="54">
        <f>P459/$O459</f>
        <v>9.9173553719008267E-2</v>
      </c>
      <c r="Z459" s="54">
        <f>Q459/$O459</f>
        <v>2.4793388429752067E-2</v>
      </c>
      <c r="AA459" s="54">
        <f>R459/$O459</f>
        <v>0.52892561983471076</v>
      </c>
      <c r="AB459" s="54">
        <f>S459/$O459</f>
        <v>0</v>
      </c>
      <c r="AC459" s="54">
        <f>T459/$O459</f>
        <v>0.17355371900826447</v>
      </c>
      <c r="AD459" s="54">
        <f>U459/$O459</f>
        <v>1.6528925619834711E-2</v>
      </c>
      <c r="AE459" s="54">
        <f>V459/$O459</f>
        <v>9.0909090909090912E-2</v>
      </c>
      <c r="AF459" s="54">
        <f>W459/$O459</f>
        <v>1.6528925619834711E-2</v>
      </c>
      <c r="AG459" s="54">
        <f>X459/$O459</f>
        <v>4.9586776859504134E-2</v>
      </c>
      <c r="AH459" s="55">
        <f>(O459/N459)/($O$501/$N$501)</f>
        <v>1.0018621035356758</v>
      </c>
      <c r="AI459" s="54">
        <f>Y459+Z459+AA459</f>
        <v>0.65289256198347112</v>
      </c>
      <c r="AJ459" s="54">
        <f>AB459+AC459+AE459+AG459</f>
        <v>0.31404958677685951</v>
      </c>
      <c r="AK459" s="54">
        <f>AD459</f>
        <v>1.6528925619834711E-2</v>
      </c>
      <c r="AL459" s="54">
        <f>AF459</f>
        <v>1.6528925619834711E-2</v>
      </c>
      <c r="AM459" s="55">
        <f>($AP$6*R459+$AP$7*P459+$AP$8*Q459+$AP$9*S459+$AP$10*T459+$AP$11*U459+$AP$12*V459+$AP$13*W459+$AP$14*X459)/N459</f>
        <v>0.39299610894941633</v>
      </c>
      <c r="AN459" s="54">
        <f>AM459/AM$501</f>
        <v>0.80321707701215395</v>
      </c>
      <c r="AV459" s="44"/>
    </row>
    <row r="460" spans="1:48" s="56" customFormat="1" ht="15" customHeight="1" x14ac:dyDescent="0.2">
      <c r="A460" s="43" t="s">
        <v>182</v>
      </c>
      <c r="B460" s="43"/>
      <c r="C460" s="43" t="s">
        <v>119</v>
      </c>
      <c r="D460" s="43">
        <v>5</v>
      </c>
      <c r="E460" s="43">
        <v>20</v>
      </c>
      <c r="F460" s="43"/>
      <c r="G460" s="43"/>
      <c r="H460" s="43" t="s">
        <v>171</v>
      </c>
      <c r="I460" s="43">
        <v>1</v>
      </c>
      <c r="J460" s="43" t="s">
        <v>501</v>
      </c>
      <c r="K460" s="43">
        <v>6</v>
      </c>
      <c r="L460" s="58">
        <v>22</v>
      </c>
      <c r="M460" s="58">
        <v>22</v>
      </c>
      <c r="N460" s="23">
        <v>133</v>
      </c>
      <c r="O460" s="23">
        <f>SUM(P460:X460)</f>
        <v>28</v>
      </c>
      <c r="P460" s="58">
        <v>4</v>
      </c>
      <c r="Q460" s="58">
        <v>3</v>
      </c>
      <c r="R460" s="58">
        <v>20</v>
      </c>
      <c r="S460" s="58">
        <v>0</v>
      </c>
      <c r="T460" s="58">
        <v>1</v>
      </c>
      <c r="U460" s="58">
        <v>0</v>
      </c>
      <c r="V460" s="58">
        <v>0</v>
      </c>
      <c r="W460" s="58">
        <v>0</v>
      </c>
      <c r="X460" s="58">
        <v>0</v>
      </c>
      <c r="Y460" s="54">
        <f>P460/$O460</f>
        <v>0.14285714285714285</v>
      </c>
      <c r="Z460" s="54">
        <f>Q460/$O460</f>
        <v>0.10714285714285714</v>
      </c>
      <c r="AA460" s="54">
        <f>R460/$O460</f>
        <v>0.7142857142857143</v>
      </c>
      <c r="AB460" s="54">
        <f>S460/$O460</f>
        <v>0</v>
      </c>
      <c r="AC460" s="54">
        <f>T460/$O460</f>
        <v>3.5714285714285712E-2</v>
      </c>
      <c r="AD460" s="54">
        <f>U460/$O460</f>
        <v>0</v>
      </c>
      <c r="AE460" s="54">
        <f>V460/$O460</f>
        <v>0</v>
      </c>
      <c r="AF460" s="54">
        <f>W460/$O460</f>
        <v>0</v>
      </c>
      <c r="AG460" s="54">
        <f>X460/$O460</f>
        <v>0</v>
      </c>
      <c r="AH460" s="55">
        <f>(O460/N460)/($O$501/$N$501)</f>
        <v>0.89596715305321861</v>
      </c>
      <c r="AI460" s="54">
        <f>Y460+Z460+AA460</f>
        <v>0.9642857142857143</v>
      </c>
      <c r="AJ460" s="54">
        <f>AB460+AC460+AE460+AG460</f>
        <v>3.5714285714285712E-2</v>
      </c>
      <c r="AK460" s="54">
        <f>AD460</f>
        <v>0</v>
      </c>
      <c r="AL460" s="54">
        <f>AF460</f>
        <v>0</v>
      </c>
      <c r="AM460" s="55">
        <f>($AP$6*R460+$AP$7*P460+$AP$8*Q460+$AP$9*S460+$AP$10*T460+$AP$11*U460+$AP$12*V460+$AP$13*W460+$AP$14*X460)/N460</f>
        <v>0.30451127819548873</v>
      </c>
      <c r="AN460" s="54">
        <f>AM460/AM$501</f>
        <v>0.62236916147405685</v>
      </c>
      <c r="AV460" s="44"/>
    </row>
    <row r="461" spans="1:48" s="56" customFormat="1" ht="15" customHeight="1" x14ac:dyDescent="0.2">
      <c r="A461" s="43" t="s">
        <v>233</v>
      </c>
      <c r="B461" s="43"/>
      <c r="C461" s="43" t="s">
        <v>120</v>
      </c>
      <c r="D461" s="43">
        <v>19</v>
      </c>
      <c r="E461" s="43">
        <v>21</v>
      </c>
      <c r="F461" s="43"/>
      <c r="G461" s="43"/>
      <c r="H461" s="43" t="s">
        <v>125</v>
      </c>
      <c r="I461" s="43">
        <v>20</v>
      </c>
      <c r="J461" s="43" t="s">
        <v>502</v>
      </c>
      <c r="K461" s="43">
        <v>9</v>
      </c>
      <c r="L461" s="58">
        <v>25</v>
      </c>
      <c r="M461" s="58">
        <v>25</v>
      </c>
      <c r="N461" s="23">
        <v>136</v>
      </c>
      <c r="O461" s="23">
        <f>SUM(P461:X461)</f>
        <v>48</v>
      </c>
      <c r="P461" s="58">
        <v>10</v>
      </c>
      <c r="Q461" s="58">
        <v>0</v>
      </c>
      <c r="R461" s="58">
        <v>30</v>
      </c>
      <c r="S461" s="58">
        <v>0</v>
      </c>
      <c r="T461" s="58">
        <v>8</v>
      </c>
      <c r="U461" s="58">
        <v>0</v>
      </c>
      <c r="V461" s="58">
        <v>0</v>
      </c>
      <c r="W461" s="58">
        <v>0</v>
      </c>
      <c r="X461" s="58">
        <v>0</v>
      </c>
      <c r="Y461" s="54">
        <f>P461/$O461</f>
        <v>0.20833333333333334</v>
      </c>
      <c r="Z461" s="54">
        <f>Q461/$O461</f>
        <v>0</v>
      </c>
      <c r="AA461" s="54">
        <f>R461/$O461</f>
        <v>0.625</v>
      </c>
      <c r="AB461" s="54">
        <f>S461/$O461</f>
        <v>0</v>
      </c>
      <c r="AC461" s="54">
        <f>T461/$O461</f>
        <v>0.16666666666666666</v>
      </c>
      <c r="AD461" s="54">
        <f>U461/$O461</f>
        <v>0</v>
      </c>
      <c r="AE461" s="54">
        <f>V461/$O461</f>
        <v>0</v>
      </c>
      <c r="AF461" s="54">
        <f>W461/$O461</f>
        <v>0</v>
      </c>
      <c r="AG461" s="54">
        <f>X461/$O461</f>
        <v>0</v>
      </c>
      <c r="AH461" s="55">
        <f>(O461/N461)/($O$501/$N$501)</f>
        <v>1.5020625801186314</v>
      </c>
      <c r="AI461" s="54">
        <f>Y461+Z461+AA461</f>
        <v>0.83333333333333337</v>
      </c>
      <c r="AJ461" s="54">
        <f>AB461+AC461+AE461+AG461</f>
        <v>0.16666666666666666</v>
      </c>
      <c r="AK461" s="54">
        <f>AD461</f>
        <v>0</v>
      </c>
      <c r="AL461" s="54">
        <f>AF461</f>
        <v>0</v>
      </c>
      <c r="AM461" s="55">
        <f>($AP$6*R461+$AP$7*P461+$AP$8*Q461+$AP$9*S461+$AP$10*T461+$AP$11*U461+$AP$12*V461+$AP$13*W461+$AP$14*X461)/N461</f>
        <v>0.58823529411764708</v>
      </c>
      <c r="AN461" s="54">
        <f>AM461/AM$501</f>
        <v>1.2022527011771904</v>
      </c>
      <c r="AV461" s="44"/>
    </row>
    <row r="462" spans="1:48" s="56" customFormat="1" ht="15" customHeight="1" x14ac:dyDescent="0.2">
      <c r="A462" s="43" t="s">
        <v>252</v>
      </c>
      <c r="B462" s="43"/>
      <c r="C462" s="43" t="s">
        <v>114</v>
      </c>
      <c r="D462" s="43">
        <v>23</v>
      </c>
      <c r="E462" s="43">
        <v>14</v>
      </c>
      <c r="F462" s="43"/>
      <c r="G462" s="43"/>
      <c r="H462" s="43" t="s">
        <v>423</v>
      </c>
      <c r="I462" s="43">
        <v>19</v>
      </c>
      <c r="J462" s="43" t="s">
        <v>505</v>
      </c>
      <c r="K462" s="43">
        <v>8</v>
      </c>
      <c r="L462" s="58">
        <v>96</v>
      </c>
      <c r="M462" s="58">
        <v>109</v>
      </c>
      <c r="N462" s="23">
        <v>691</v>
      </c>
      <c r="O462" s="23">
        <f>SUM(P462:X462)</f>
        <v>223</v>
      </c>
      <c r="P462" s="58">
        <v>18</v>
      </c>
      <c r="Q462" s="58">
        <v>20</v>
      </c>
      <c r="R462" s="58">
        <v>44</v>
      </c>
      <c r="S462" s="58">
        <v>0</v>
      </c>
      <c r="T462" s="58">
        <v>44</v>
      </c>
      <c r="U462" s="58">
        <v>6</v>
      </c>
      <c r="V462" s="58">
        <v>75</v>
      </c>
      <c r="W462" s="58">
        <v>16</v>
      </c>
      <c r="X462" s="58">
        <v>0</v>
      </c>
      <c r="Y462" s="54">
        <f>P462/$O462</f>
        <v>8.0717488789237665E-2</v>
      </c>
      <c r="Z462" s="54">
        <f>Q462/$O462</f>
        <v>8.9686098654708515E-2</v>
      </c>
      <c r="AA462" s="54">
        <f>R462/$O462</f>
        <v>0.19730941704035873</v>
      </c>
      <c r="AB462" s="54">
        <f>S462/$O462</f>
        <v>0</v>
      </c>
      <c r="AC462" s="54">
        <f>T462/$O462</f>
        <v>0.19730941704035873</v>
      </c>
      <c r="AD462" s="54">
        <f>U462/$O462</f>
        <v>2.6905829596412557E-2</v>
      </c>
      <c r="AE462" s="54">
        <f>V462/$O462</f>
        <v>0.33632286995515698</v>
      </c>
      <c r="AF462" s="54">
        <f>W462/$O462</f>
        <v>7.1748878923766815E-2</v>
      </c>
      <c r="AG462" s="54">
        <f>X462/$O462</f>
        <v>0</v>
      </c>
      <c r="AH462" s="55">
        <f>(O462/N462)/($O$501/$N$501)</f>
        <v>1.373448924560958</v>
      </c>
      <c r="AI462" s="54">
        <f>Y462+Z462+AA462</f>
        <v>0.36771300448430488</v>
      </c>
      <c r="AJ462" s="54">
        <f>AB462+AC462+AE462+AG462</f>
        <v>0.53363228699551568</v>
      </c>
      <c r="AK462" s="54">
        <f>AD462</f>
        <v>2.6905829596412557E-2</v>
      </c>
      <c r="AL462" s="54">
        <f>AF462</f>
        <v>7.1748878923766815E-2</v>
      </c>
      <c r="AM462" s="55">
        <f>($AP$6*R462+$AP$7*P462+$AP$8*Q462+$AP$9*S462+$AP$10*T462+$AP$11*U462+$AP$12*V462+$AP$13*W462+$AP$14*X462)/N462</f>
        <v>0.61432706222865407</v>
      </c>
      <c r="AN462" s="54">
        <f>AM462/AM$501</f>
        <v>1.2555798289501003</v>
      </c>
      <c r="AV462" s="44"/>
    </row>
    <row r="463" spans="1:48" s="56" customFormat="1" ht="15" customHeight="1" x14ac:dyDescent="0.2">
      <c r="A463" s="43" t="s">
        <v>413</v>
      </c>
      <c r="B463" s="43"/>
      <c r="C463" s="43" t="s">
        <v>331</v>
      </c>
      <c r="D463" s="43">
        <v>20</v>
      </c>
      <c r="E463" s="43">
        <v>14</v>
      </c>
      <c r="F463" s="43"/>
      <c r="G463" s="43"/>
      <c r="H463" s="43" t="s">
        <v>331</v>
      </c>
      <c r="I463" s="43">
        <v>18</v>
      </c>
      <c r="J463" s="43" t="s">
        <v>503</v>
      </c>
      <c r="K463" s="43">
        <v>10</v>
      </c>
      <c r="L463" s="58">
        <v>55</v>
      </c>
      <c r="M463" s="58">
        <v>55</v>
      </c>
      <c r="N463" s="23">
        <v>283</v>
      </c>
      <c r="O463" s="23">
        <f>SUM(P463:X463)</f>
        <v>73</v>
      </c>
      <c r="P463" s="58">
        <v>13</v>
      </c>
      <c r="Q463" s="58">
        <v>6</v>
      </c>
      <c r="R463" s="58">
        <v>39</v>
      </c>
      <c r="S463" s="58">
        <v>0</v>
      </c>
      <c r="T463" s="58">
        <v>3</v>
      </c>
      <c r="U463" s="58">
        <v>1</v>
      </c>
      <c r="V463" s="58">
        <v>2</v>
      </c>
      <c r="W463" s="58">
        <v>9</v>
      </c>
      <c r="X463" s="58">
        <v>0</v>
      </c>
      <c r="Y463" s="54">
        <f>P463/$O463</f>
        <v>0.17808219178082191</v>
      </c>
      <c r="Z463" s="54">
        <f>Q463/$O463</f>
        <v>8.2191780821917804E-2</v>
      </c>
      <c r="AA463" s="54">
        <f>R463/$O463</f>
        <v>0.53424657534246578</v>
      </c>
      <c r="AB463" s="54">
        <f>S463/$O463</f>
        <v>0</v>
      </c>
      <c r="AC463" s="54">
        <f>T463/$O463</f>
        <v>4.1095890410958902E-2</v>
      </c>
      <c r="AD463" s="54">
        <f>U463/$O463</f>
        <v>1.3698630136986301E-2</v>
      </c>
      <c r="AE463" s="54">
        <f>V463/$O463</f>
        <v>2.7397260273972601E-2</v>
      </c>
      <c r="AF463" s="54">
        <f>W463/$O463</f>
        <v>0.12328767123287671</v>
      </c>
      <c r="AG463" s="54">
        <f>X463/$O463</f>
        <v>0</v>
      </c>
      <c r="AH463" s="55">
        <f>(O463/N463)/($O$501/$N$501)</f>
        <v>1.0977972096155604</v>
      </c>
      <c r="AI463" s="54">
        <f>Y463+Z463+AA463</f>
        <v>0.79452054794520555</v>
      </c>
      <c r="AJ463" s="54">
        <f>AB463+AC463+AE463+AG463</f>
        <v>6.8493150684931503E-2</v>
      </c>
      <c r="AK463" s="54">
        <f>AD463</f>
        <v>1.3698630136986301E-2</v>
      </c>
      <c r="AL463" s="54">
        <f>AF463</f>
        <v>0.12328767123287671</v>
      </c>
      <c r="AM463" s="55">
        <f>($AP$6*R463+$AP$7*P463+$AP$8*Q463+$AP$9*S463+$AP$10*T463+$AP$11*U463+$AP$12*V463+$AP$13*W463+$AP$14*X463)/N463</f>
        <v>0.41519434628975266</v>
      </c>
      <c r="AN463" s="54">
        <f>AM463/AM$501</f>
        <v>0.84858649137859987</v>
      </c>
      <c r="AV463" s="44"/>
    </row>
    <row r="464" spans="1:48" s="56" customFormat="1" ht="15" customHeight="1" x14ac:dyDescent="0.2">
      <c r="A464" s="43" t="s">
        <v>294</v>
      </c>
      <c r="B464" s="43"/>
      <c r="C464" s="43" t="s">
        <v>123</v>
      </c>
      <c r="D464" s="43">
        <v>6</v>
      </c>
      <c r="E464" s="43">
        <v>7</v>
      </c>
      <c r="F464" s="43"/>
      <c r="G464" s="43"/>
      <c r="H464" s="43" t="s">
        <v>332</v>
      </c>
      <c r="I464" s="43">
        <v>22</v>
      </c>
      <c r="J464" s="43" t="s">
        <v>504</v>
      </c>
      <c r="K464" s="43">
        <v>7</v>
      </c>
      <c r="L464" s="58">
        <v>76</v>
      </c>
      <c r="M464" s="58">
        <v>83</v>
      </c>
      <c r="N464" s="23">
        <v>453</v>
      </c>
      <c r="O464" s="23">
        <f>SUM(P464:X464)</f>
        <v>128</v>
      </c>
      <c r="P464" s="58">
        <v>19</v>
      </c>
      <c r="Q464" s="58">
        <v>10</v>
      </c>
      <c r="R464" s="58">
        <v>69</v>
      </c>
      <c r="S464" s="58">
        <v>0</v>
      </c>
      <c r="T464" s="58">
        <v>17</v>
      </c>
      <c r="U464" s="58">
        <v>3</v>
      </c>
      <c r="V464" s="58">
        <v>1</v>
      </c>
      <c r="W464" s="58">
        <v>4</v>
      </c>
      <c r="X464" s="58">
        <v>5</v>
      </c>
      <c r="Y464" s="54">
        <f>P464/$O464</f>
        <v>0.1484375</v>
      </c>
      <c r="Z464" s="54">
        <f>Q464/$O464</f>
        <v>7.8125E-2</v>
      </c>
      <c r="AA464" s="54">
        <f>R464/$O464</f>
        <v>0.5390625</v>
      </c>
      <c r="AB464" s="54">
        <f>S464/$O464</f>
        <v>0</v>
      </c>
      <c r="AC464" s="54">
        <f>T464/$O464</f>
        <v>0.1328125</v>
      </c>
      <c r="AD464" s="54">
        <f>U464/$O464</f>
        <v>2.34375E-2</v>
      </c>
      <c r="AE464" s="54">
        <f>V464/$O464</f>
        <v>7.8125E-3</v>
      </c>
      <c r="AF464" s="54">
        <f>W464/$O464</f>
        <v>3.125E-2</v>
      </c>
      <c r="AG464" s="54">
        <f>X464/$O464</f>
        <v>3.90625E-2</v>
      </c>
      <c r="AH464" s="55">
        <f>(O464/N464)/($O$501/$N$501)</f>
        <v>1.2025342804776091</v>
      </c>
      <c r="AI464" s="54">
        <f>Y464+Z464+AA464</f>
        <v>0.765625</v>
      </c>
      <c r="AJ464" s="54">
        <f>AB464+AC464+AE464+AG464</f>
        <v>0.1796875</v>
      </c>
      <c r="AK464" s="54">
        <f>AD464</f>
        <v>2.34375E-2</v>
      </c>
      <c r="AL464" s="54">
        <f>AF464</f>
        <v>3.125E-2</v>
      </c>
      <c r="AM464" s="55">
        <f>($AP$6*R464+$AP$7*P464+$AP$8*Q464+$AP$9*S464+$AP$10*T464+$AP$11*U464+$AP$12*V464+$AP$13*W464+$AP$14*X464)/N464</f>
        <v>0.49779249448123619</v>
      </c>
      <c r="AN464" s="54">
        <f>AM464/AM$501</f>
        <v>1.0174030308968562</v>
      </c>
      <c r="AV464" s="44"/>
    </row>
    <row r="465" spans="1:48" s="56" customFormat="1" ht="15" customHeight="1" x14ac:dyDescent="0.2">
      <c r="A465" s="43" t="s">
        <v>307</v>
      </c>
      <c r="B465" s="43"/>
      <c r="C465" s="43" t="s">
        <v>118</v>
      </c>
      <c r="D465" s="43">
        <v>31</v>
      </c>
      <c r="E465" s="43">
        <v>17</v>
      </c>
      <c r="F465" s="43"/>
      <c r="G465" s="43"/>
      <c r="H465" s="43" t="s">
        <v>331</v>
      </c>
      <c r="I465" s="43">
        <v>18</v>
      </c>
      <c r="J465" s="43" t="s">
        <v>504</v>
      </c>
      <c r="K465" s="43">
        <v>7</v>
      </c>
      <c r="L465" s="58">
        <v>35</v>
      </c>
      <c r="M465" s="58">
        <v>35</v>
      </c>
      <c r="N465" s="23">
        <v>174</v>
      </c>
      <c r="O465" s="23">
        <f>SUM(P465:X465)</f>
        <v>48</v>
      </c>
      <c r="P465" s="58">
        <v>8</v>
      </c>
      <c r="Q465" s="58">
        <v>0</v>
      </c>
      <c r="R465" s="58">
        <v>23</v>
      </c>
      <c r="S465" s="58">
        <v>0</v>
      </c>
      <c r="T465" s="58">
        <v>13</v>
      </c>
      <c r="U465" s="58">
        <v>1</v>
      </c>
      <c r="V465" s="58">
        <v>0</v>
      </c>
      <c r="W465" s="58">
        <v>3</v>
      </c>
      <c r="X465" s="58">
        <v>0</v>
      </c>
      <c r="Y465" s="54">
        <f>P465/$O465</f>
        <v>0.16666666666666666</v>
      </c>
      <c r="Z465" s="54">
        <f>Q465/$O465</f>
        <v>0</v>
      </c>
      <c r="AA465" s="54">
        <f>R465/$O465</f>
        <v>0.47916666666666669</v>
      </c>
      <c r="AB465" s="54">
        <f>S465/$O465</f>
        <v>0</v>
      </c>
      <c r="AC465" s="54">
        <f>T465/$O465</f>
        <v>0.27083333333333331</v>
      </c>
      <c r="AD465" s="54">
        <f>U465/$O465</f>
        <v>2.0833333333333332E-2</v>
      </c>
      <c r="AE465" s="54">
        <f>V465/$O465</f>
        <v>0</v>
      </c>
      <c r="AF465" s="54">
        <f>W465/$O465</f>
        <v>6.25E-2</v>
      </c>
      <c r="AG465" s="54">
        <f>X465/$O465</f>
        <v>0</v>
      </c>
      <c r="AH465" s="55">
        <f>(O465/N465)/($O$501/$N$501)</f>
        <v>1.1740259246904245</v>
      </c>
      <c r="AI465" s="54">
        <f>Y465+Z465+AA465</f>
        <v>0.64583333333333337</v>
      </c>
      <c r="AJ465" s="54">
        <f>AB465+AC465+AE465+AG465</f>
        <v>0.27083333333333331</v>
      </c>
      <c r="AK465" s="54">
        <f>AD465</f>
        <v>2.0833333333333332E-2</v>
      </c>
      <c r="AL465" s="54">
        <f>AF465</f>
        <v>6.25E-2</v>
      </c>
      <c r="AM465" s="55">
        <f>($AP$6*R465+$AP$7*P465+$AP$8*Q465+$AP$9*S465+$AP$10*T465+$AP$11*U465+$AP$12*V465+$AP$13*W465+$AP$14*X465)/N465</f>
        <v>0.52011494252873558</v>
      </c>
      <c r="AN465" s="54">
        <f>AM465/AM$501</f>
        <v>1.0630263107822455</v>
      </c>
      <c r="AV465" s="44"/>
    </row>
    <row r="466" spans="1:48" s="56" customFormat="1" ht="15" customHeight="1" x14ac:dyDescent="0.2">
      <c r="A466" s="43" t="s">
        <v>274</v>
      </c>
      <c r="B466" s="43"/>
      <c r="C466" s="43" t="s">
        <v>122</v>
      </c>
      <c r="D466" s="43">
        <v>24</v>
      </c>
      <c r="E466" s="43">
        <v>26</v>
      </c>
      <c r="F466" s="43"/>
      <c r="G466" s="43"/>
      <c r="H466" s="43" t="s">
        <v>29</v>
      </c>
      <c r="I466" s="43">
        <v>8</v>
      </c>
      <c r="J466" s="43" t="s">
        <v>502</v>
      </c>
      <c r="K466" s="43">
        <v>9</v>
      </c>
      <c r="L466" s="58">
        <v>109</v>
      </c>
      <c r="M466" s="58">
        <v>111</v>
      </c>
      <c r="N466" s="23">
        <v>547</v>
      </c>
      <c r="O466" s="23">
        <f>SUM(P466:X466)</f>
        <v>135</v>
      </c>
      <c r="P466" s="58">
        <v>10</v>
      </c>
      <c r="Q466" s="58">
        <v>10</v>
      </c>
      <c r="R466" s="58">
        <v>65</v>
      </c>
      <c r="S466" s="58">
        <v>5</v>
      </c>
      <c r="T466" s="58">
        <v>34</v>
      </c>
      <c r="U466" s="58">
        <v>3</v>
      </c>
      <c r="V466" s="58">
        <v>6</v>
      </c>
      <c r="W466" s="58">
        <v>2</v>
      </c>
      <c r="X466" s="58">
        <v>0</v>
      </c>
      <c r="Y466" s="54">
        <f>P466/$O466</f>
        <v>7.407407407407407E-2</v>
      </c>
      <c r="Z466" s="54">
        <f>Q466/$O466</f>
        <v>7.407407407407407E-2</v>
      </c>
      <c r="AA466" s="54">
        <f>R466/$O466</f>
        <v>0.48148148148148145</v>
      </c>
      <c r="AB466" s="54">
        <f>S466/$O466</f>
        <v>3.7037037037037035E-2</v>
      </c>
      <c r="AC466" s="54">
        <f>T466/$O466</f>
        <v>0.25185185185185183</v>
      </c>
      <c r="AD466" s="54">
        <f>U466/$O466</f>
        <v>2.2222222222222223E-2</v>
      </c>
      <c r="AE466" s="54">
        <f>V466/$O466</f>
        <v>4.4444444444444446E-2</v>
      </c>
      <c r="AF466" s="54">
        <f>W466/$O466</f>
        <v>1.4814814814814815E-2</v>
      </c>
      <c r="AG466" s="54">
        <f>X466/$O466</f>
        <v>0</v>
      </c>
      <c r="AH466" s="55">
        <f>(O466/N466)/($O$501/$N$501)</f>
        <v>1.0503454056588235</v>
      </c>
      <c r="AI466" s="54">
        <f>Y466+Z466+AA466</f>
        <v>0.62962962962962954</v>
      </c>
      <c r="AJ466" s="54">
        <f>AB466+AC466+AE466+AG466</f>
        <v>0.33333333333333331</v>
      </c>
      <c r="AK466" s="54">
        <f>AD466</f>
        <v>2.2222222222222223E-2</v>
      </c>
      <c r="AL466" s="54">
        <f>AF466</f>
        <v>1.4814814814814815E-2</v>
      </c>
      <c r="AM466" s="55">
        <f>($AP$6*R466+$AP$7*P466+$AP$8*Q466+$AP$9*S466+$AP$10*T466+$AP$11*U466+$AP$12*V466+$AP$13*W466+$AP$14*X466)/N466</f>
        <v>0.44332723948811698</v>
      </c>
      <c r="AN466" s="54">
        <f>AM466/AM$501</f>
        <v>0.90608533100602684</v>
      </c>
      <c r="AV466" s="44"/>
    </row>
    <row r="467" spans="1:48" s="56" customFormat="1" ht="15" customHeight="1" x14ac:dyDescent="0.2">
      <c r="A467" s="43" t="s">
        <v>198</v>
      </c>
      <c r="B467" s="43"/>
      <c r="C467" s="43" t="s">
        <v>29</v>
      </c>
      <c r="D467" s="43">
        <v>15</v>
      </c>
      <c r="E467" s="43">
        <v>3</v>
      </c>
      <c r="F467" s="43"/>
      <c r="G467" s="43"/>
      <c r="H467" s="43" t="s">
        <v>29</v>
      </c>
      <c r="I467" s="43">
        <v>8</v>
      </c>
      <c r="J467" s="43" t="s">
        <v>502</v>
      </c>
      <c r="K467" s="43">
        <v>9</v>
      </c>
      <c r="L467" s="58">
        <v>55</v>
      </c>
      <c r="M467" s="58">
        <v>65</v>
      </c>
      <c r="N467" s="23">
        <v>258</v>
      </c>
      <c r="O467" s="23">
        <f>SUM(P467:X467)</f>
        <v>61</v>
      </c>
      <c r="P467" s="58">
        <v>13</v>
      </c>
      <c r="Q467" s="58">
        <v>7</v>
      </c>
      <c r="R467" s="58">
        <v>34</v>
      </c>
      <c r="S467" s="58">
        <v>0</v>
      </c>
      <c r="T467" s="58">
        <v>7</v>
      </c>
      <c r="U467" s="58">
        <v>0</v>
      </c>
      <c r="V467" s="58">
        <v>0</v>
      </c>
      <c r="W467" s="58">
        <v>0</v>
      </c>
      <c r="X467" s="58">
        <v>0</v>
      </c>
      <c r="Y467" s="54">
        <f>P467/$O467</f>
        <v>0.21311475409836064</v>
      </c>
      <c r="Z467" s="54">
        <f>Q467/$O467</f>
        <v>0.11475409836065574</v>
      </c>
      <c r="AA467" s="54">
        <f>R467/$O467</f>
        <v>0.55737704918032782</v>
      </c>
      <c r="AB467" s="54">
        <f>S467/$O467</f>
        <v>0</v>
      </c>
      <c r="AC467" s="54">
        <f>T467/$O467</f>
        <v>0.11475409836065574</v>
      </c>
      <c r="AD467" s="54">
        <f>U467/$O467</f>
        <v>0</v>
      </c>
      <c r="AE467" s="54">
        <f>V467/$O467</f>
        <v>0</v>
      </c>
      <c r="AF467" s="54">
        <f>W467/$O467</f>
        <v>0</v>
      </c>
      <c r="AG467" s="54">
        <f>X467/$O467</f>
        <v>0</v>
      </c>
      <c r="AH467" s="55">
        <f>(O467/N467)/($O$501/$N$501)</f>
        <v>1.0062266767332175</v>
      </c>
      <c r="AI467" s="54">
        <f>Y467+Z467+AA467</f>
        <v>0.88524590163934413</v>
      </c>
      <c r="AJ467" s="54">
        <f>AB467+AC467+AE467+AG467</f>
        <v>0.11475409836065574</v>
      </c>
      <c r="AK467" s="54">
        <f>AD467</f>
        <v>0</v>
      </c>
      <c r="AL467" s="54">
        <f>AF467</f>
        <v>0</v>
      </c>
      <c r="AM467" s="55">
        <f>($AP$6*R467+$AP$7*P467+$AP$8*Q467+$AP$9*S467+$AP$10*T467+$AP$11*U467+$AP$12*V467+$AP$13*W467+$AP$14*X467)/N467</f>
        <v>0.40503875968992248</v>
      </c>
      <c r="AN467" s="54">
        <f>AM467/AM$501</f>
        <v>0.82783020296173593</v>
      </c>
      <c r="AV467" s="44"/>
    </row>
    <row r="468" spans="1:48" s="56" customFormat="1" ht="15" customHeight="1" x14ac:dyDescent="0.2">
      <c r="A468" s="43" t="s">
        <v>386</v>
      </c>
      <c r="B468" s="43"/>
      <c r="C468" s="43" t="s">
        <v>329</v>
      </c>
      <c r="D468" s="43">
        <v>22</v>
      </c>
      <c r="E468" s="43">
        <v>7</v>
      </c>
      <c r="F468" s="43"/>
      <c r="G468" s="43"/>
      <c r="H468" s="43" t="s">
        <v>329</v>
      </c>
      <c r="I468" s="43">
        <v>15</v>
      </c>
      <c r="J468" s="43" t="s">
        <v>507</v>
      </c>
      <c r="K468" s="43">
        <v>4</v>
      </c>
      <c r="L468" s="58">
        <v>97</v>
      </c>
      <c r="M468" s="58">
        <v>110</v>
      </c>
      <c r="N468" s="23">
        <v>652</v>
      </c>
      <c r="O468" s="23">
        <f>SUM(P468:X468)</f>
        <v>198</v>
      </c>
      <c r="P468" s="58">
        <v>16</v>
      </c>
      <c r="Q468" s="58">
        <v>0</v>
      </c>
      <c r="R468" s="58">
        <v>154</v>
      </c>
      <c r="S468" s="58">
        <v>0</v>
      </c>
      <c r="T468" s="58">
        <v>13</v>
      </c>
      <c r="U468" s="58">
        <v>4</v>
      </c>
      <c r="V468" s="58">
        <v>0</v>
      </c>
      <c r="W468" s="58">
        <v>2</v>
      </c>
      <c r="X468" s="58">
        <v>9</v>
      </c>
      <c r="Y468" s="54">
        <f>P468/$O468</f>
        <v>8.0808080808080815E-2</v>
      </c>
      <c r="Z468" s="54">
        <f>Q468/$O468</f>
        <v>0</v>
      </c>
      <c r="AA468" s="54">
        <f>R468/$O468</f>
        <v>0.77777777777777779</v>
      </c>
      <c r="AB468" s="54">
        <f>S468/$O468</f>
        <v>0</v>
      </c>
      <c r="AC468" s="54">
        <f>T468/$O468</f>
        <v>6.5656565656565663E-2</v>
      </c>
      <c r="AD468" s="54">
        <f>U468/$O468</f>
        <v>2.0202020202020204E-2</v>
      </c>
      <c r="AE468" s="54">
        <f>V468/$O468</f>
        <v>0</v>
      </c>
      <c r="AF468" s="54">
        <f>W468/$O468</f>
        <v>1.0101010101010102E-2</v>
      </c>
      <c r="AG468" s="54">
        <f>X468/$O468</f>
        <v>4.5454545454545456E-2</v>
      </c>
      <c r="AH468" s="55">
        <f>(O468/N468)/($O$501/$N$501)</f>
        <v>1.2924188764517672</v>
      </c>
      <c r="AI468" s="54">
        <f>Y468+Z468+AA468</f>
        <v>0.85858585858585856</v>
      </c>
      <c r="AJ468" s="54">
        <f>AB468+AC468+AE468+AG468</f>
        <v>0.11111111111111112</v>
      </c>
      <c r="AK468" s="54">
        <f>AD468</f>
        <v>2.0202020202020204E-2</v>
      </c>
      <c r="AL468" s="54">
        <f>AF468</f>
        <v>1.0101010101010102E-2</v>
      </c>
      <c r="AM468" s="55">
        <f>($AP$6*R468+$AP$7*P468+$AP$8*Q468+$AP$9*S468+$AP$10*T468+$AP$11*U468+$AP$12*V468+$AP$13*W468+$AP$14*X468)/N468</f>
        <v>0.43251533742331288</v>
      </c>
      <c r="AN468" s="54">
        <f>AM468/AM$501</f>
        <v>0.88398764562016108</v>
      </c>
      <c r="AV468" s="44"/>
    </row>
    <row r="469" spans="1:48" s="56" customFormat="1" ht="15" customHeight="1" x14ac:dyDescent="0.2">
      <c r="A469" s="43" t="s">
        <v>246</v>
      </c>
      <c r="B469" s="43"/>
      <c r="C469" s="43" t="s">
        <v>117</v>
      </c>
      <c r="D469" s="43">
        <v>28</v>
      </c>
      <c r="E469" s="43">
        <v>18</v>
      </c>
      <c r="F469" s="43"/>
      <c r="G469" s="43"/>
      <c r="H469" s="43" t="s">
        <v>68</v>
      </c>
      <c r="I469" s="43">
        <v>5</v>
      </c>
      <c r="J469" s="43" t="s">
        <v>504</v>
      </c>
      <c r="K469" s="43">
        <v>7</v>
      </c>
      <c r="L469" s="58">
        <v>69</v>
      </c>
      <c r="M469" s="58">
        <v>71</v>
      </c>
      <c r="N469" s="23">
        <v>378</v>
      </c>
      <c r="O469" s="23">
        <f>SUM(P469:X469)</f>
        <v>87</v>
      </c>
      <c r="P469" s="58">
        <v>16</v>
      </c>
      <c r="Q469" s="58">
        <v>1</v>
      </c>
      <c r="R469" s="58">
        <v>26</v>
      </c>
      <c r="S469" s="58">
        <v>0</v>
      </c>
      <c r="T469" s="58">
        <v>14</v>
      </c>
      <c r="U469" s="58">
        <v>0</v>
      </c>
      <c r="V469" s="58">
        <v>30</v>
      </c>
      <c r="W469" s="58">
        <v>0</v>
      </c>
      <c r="X469" s="58">
        <v>0</v>
      </c>
      <c r="Y469" s="54">
        <f>P469/$O469</f>
        <v>0.18390804597701149</v>
      </c>
      <c r="Z469" s="54">
        <f>Q469/$O469</f>
        <v>1.1494252873563218E-2</v>
      </c>
      <c r="AA469" s="54">
        <f>R469/$O469</f>
        <v>0.2988505747126437</v>
      </c>
      <c r="AB469" s="54">
        <f>S469/$O469</f>
        <v>0</v>
      </c>
      <c r="AC469" s="54">
        <f>T469/$O469</f>
        <v>0.16091954022988506</v>
      </c>
      <c r="AD469" s="54">
        <f>U469/$O469</f>
        <v>0</v>
      </c>
      <c r="AE469" s="54">
        <f>V469/$O469</f>
        <v>0.34482758620689657</v>
      </c>
      <c r="AF469" s="54">
        <f>W469/$O469</f>
        <v>0</v>
      </c>
      <c r="AG469" s="54">
        <f>X469/$O469</f>
        <v>0</v>
      </c>
      <c r="AH469" s="55">
        <f>(O469/N469)/($O$501/$N$501)</f>
        <v>0.97951964550064186</v>
      </c>
      <c r="AI469" s="54">
        <f>Y469+Z469+AA469</f>
        <v>0.4942528735632184</v>
      </c>
      <c r="AJ469" s="54">
        <f>AB469+AC469+AE469+AG469</f>
        <v>0.50574712643678166</v>
      </c>
      <c r="AK469" s="54">
        <f>AD469</f>
        <v>0</v>
      </c>
      <c r="AL469" s="54">
        <f>AF469</f>
        <v>0</v>
      </c>
      <c r="AM469" s="55">
        <f>($AP$6*R469+$AP$7*P469+$AP$8*Q469+$AP$9*S469+$AP$10*T469+$AP$11*U469+$AP$12*V469+$AP$13*W469+$AP$14*X469)/N469</f>
        <v>0.41269841269841268</v>
      </c>
      <c r="AN469" s="54">
        <f>AM469/AM$501</f>
        <v>0.84348522844494933</v>
      </c>
      <c r="AV469" s="44"/>
    </row>
    <row r="470" spans="1:48" s="56" customFormat="1" ht="15" customHeight="1" x14ac:dyDescent="0.2">
      <c r="A470" s="43" t="s">
        <v>443</v>
      </c>
      <c r="B470" s="43"/>
      <c r="C470" s="43" t="s">
        <v>116</v>
      </c>
      <c r="D470" s="43">
        <v>3</v>
      </c>
      <c r="E470" s="43">
        <v>35</v>
      </c>
      <c r="F470" s="43"/>
      <c r="G470" s="43"/>
      <c r="H470" s="43" t="s">
        <v>424</v>
      </c>
      <c r="I470" s="43">
        <v>26</v>
      </c>
      <c r="J470" s="43" t="s">
        <v>510</v>
      </c>
      <c r="K470" s="43">
        <v>99</v>
      </c>
      <c r="L470" s="58">
        <v>112</v>
      </c>
      <c r="M470" s="58">
        <v>118</v>
      </c>
      <c r="N470" s="23">
        <v>661</v>
      </c>
      <c r="O470" s="23">
        <f>SUM(P470:X470)</f>
        <v>173</v>
      </c>
      <c r="P470" s="58">
        <v>34</v>
      </c>
      <c r="Q470" s="58">
        <v>0</v>
      </c>
      <c r="R470" s="58">
        <v>87</v>
      </c>
      <c r="S470" s="58">
        <v>2</v>
      </c>
      <c r="T470" s="58">
        <v>14</v>
      </c>
      <c r="U470" s="58">
        <v>4</v>
      </c>
      <c r="V470" s="58">
        <v>21</v>
      </c>
      <c r="W470" s="58">
        <v>9</v>
      </c>
      <c r="X470" s="58">
        <v>2</v>
      </c>
      <c r="Y470" s="54">
        <f>P470/$O470</f>
        <v>0.19653179190751446</v>
      </c>
      <c r="Z470" s="54">
        <f>Q470/$O470</f>
        <v>0</v>
      </c>
      <c r="AA470" s="54">
        <f>R470/$O470</f>
        <v>0.50289017341040465</v>
      </c>
      <c r="AB470" s="54">
        <f>S470/$O470</f>
        <v>1.1560693641618497E-2</v>
      </c>
      <c r="AC470" s="54">
        <f>T470/$O470</f>
        <v>8.0924855491329481E-2</v>
      </c>
      <c r="AD470" s="54">
        <f>U470/$O470</f>
        <v>2.3121387283236993E-2</v>
      </c>
      <c r="AE470" s="54">
        <f>V470/$O470</f>
        <v>0.12138728323699421</v>
      </c>
      <c r="AF470" s="54">
        <f>W470/$O470</f>
        <v>5.2023121387283239E-2</v>
      </c>
      <c r="AG470" s="54">
        <f>X470/$O470</f>
        <v>1.1560693641618497E-2</v>
      </c>
      <c r="AH470" s="55">
        <f>(O470/N470)/($O$501/$N$501)</f>
        <v>1.1138593162200945</v>
      </c>
      <c r="AI470" s="54">
        <f>Y470+Z470+AA470</f>
        <v>0.69942196531791911</v>
      </c>
      <c r="AJ470" s="54">
        <f>AB470+AC470+AE470+AG470</f>
        <v>0.22543352601156069</v>
      </c>
      <c r="AK470" s="54">
        <f>AD470</f>
        <v>2.3121387283236993E-2</v>
      </c>
      <c r="AL470" s="54">
        <f>AF470</f>
        <v>5.2023121387283239E-2</v>
      </c>
      <c r="AM470" s="55">
        <f>($AP$6*R470+$AP$7*P470+$AP$8*Q470+$AP$9*S470+$AP$10*T470+$AP$11*U470+$AP$12*V470+$AP$13*W470+$AP$14*X470)/N470</f>
        <v>0.45763993948562781</v>
      </c>
      <c r="AN470" s="54">
        <f>AM470/AM$501</f>
        <v>0.93533805080237531</v>
      </c>
      <c r="AV470" s="44"/>
    </row>
    <row r="471" spans="1:48" s="56" customFormat="1" ht="15" customHeight="1" x14ac:dyDescent="0.2">
      <c r="A471" s="43" t="s">
        <v>285</v>
      </c>
      <c r="B471" s="43"/>
      <c r="C471" s="43" t="s">
        <v>109</v>
      </c>
      <c r="D471" s="43">
        <v>26</v>
      </c>
      <c r="E471" s="43">
        <v>2</v>
      </c>
      <c r="F471" s="43"/>
      <c r="G471" s="43"/>
      <c r="H471" s="43" t="s">
        <v>286</v>
      </c>
      <c r="I471" s="43">
        <v>25</v>
      </c>
      <c r="J471" s="43" t="s">
        <v>507</v>
      </c>
      <c r="K471" s="43">
        <v>4</v>
      </c>
      <c r="L471" s="58">
        <v>161</v>
      </c>
      <c r="M471" s="58">
        <v>161</v>
      </c>
      <c r="N471" s="23">
        <v>872</v>
      </c>
      <c r="O471" s="23">
        <f>SUM(P471:X471)</f>
        <v>213</v>
      </c>
      <c r="P471" s="58">
        <v>27</v>
      </c>
      <c r="Q471" s="58">
        <v>0</v>
      </c>
      <c r="R471" s="58">
        <v>125</v>
      </c>
      <c r="S471" s="58">
        <v>0</v>
      </c>
      <c r="T471" s="58">
        <v>41</v>
      </c>
      <c r="U471" s="58">
        <v>0</v>
      </c>
      <c r="V471" s="58">
        <v>0</v>
      </c>
      <c r="W471" s="58">
        <v>20</v>
      </c>
      <c r="X471" s="58">
        <v>0</v>
      </c>
      <c r="Y471" s="54">
        <f>P471/$O471</f>
        <v>0.12676056338028169</v>
      </c>
      <c r="Z471" s="54">
        <f>Q471/$O471</f>
        <v>0</v>
      </c>
      <c r="AA471" s="54">
        <f>R471/$O471</f>
        <v>0.58685446009389675</v>
      </c>
      <c r="AB471" s="54">
        <f>S471/$O471</f>
        <v>0</v>
      </c>
      <c r="AC471" s="54">
        <f>T471/$O471</f>
        <v>0.19248826291079812</v>
      </c>
      <c r="AD471" s="54">
        <f>U471/$O471</f>
        <v>0</v>
      </c>
      <c r="AE471" s="54">
        <f>V471/$O471</f>
        <v>0</v>
      </c>
      <c r="AF471" s="54">
        <f>W471/$O471</f>
        <v>9.3896713615023469E-2</v>
      </c>
      <c r="AG471" s="54">
        <f>X471/$O471</f>
        <v>0</v>
      </c>
      <c r="AH471" s="55">
        <f>(O471/N471)/($O$501/$N$501)</f>
        <v>1.0395582191532042</v>
      </c>
      <c r="AI471" s="54">
        <f>Y471+Z471+AA471</f>
        <v>0.71361502347417849</v>
      </c>
      <c r="AJ471" s="54">
        <f>AB471+AC471+AE471+AG471</f>
        <v>0.19248826291079812</v>
      </c>
      <c r="AK471" s="54">
        <f>AD471</f>
        <v>0</v>
      </c>
      <c r="AL471" s="54">
        <f>AF471</f>
        <v>9.3896713615023469E-2</v>
      </c>
      <c r="AM471" s="55">
        <f>($AP$6*R471+$AP$7*P471+$AP$8*Q471+$AP$9*S471+$AP$10*T471+$AP$11*U471+$AP$12*V471+$AP$13*W471+$AP$14*X471)/N471</f>
        <v>0.37672018348623854</v>
      </c>
      <c r="AN471" s="54">
        <f>AM471/AM$501</f>
        <v>0.76995185891330498</v>
      </c>
      <c r="AV471" s="44"/>
    </row>
    <row r="472" spans="1:48" s="56" customFormat="1" ht="15" customHeight="1" x14ac:dyDescent="0.2">
      <c r="A472" s="43" t="s">
        <v>414</v>
      </c>
      <c r="B472" s="43"/>
      <c r="C472" s="43" t="s">
        <v>331</v>
      </c>
      <c r="D472" s="43">
        <v>20</v>
      </c>
      <c r="E472" s="43">
        <v>2</v>
      </c>
      <c r="F472" s="43"/>
      <c r="G472" s="43"/>
      <c r="H472" s="43" t="s">
        <v>331</v>
      </c>
      <c r="I472" s="43">
        <v>18</v>
      </c>
      <c r="J472" s="43" t="s">
        <v>503</v>
      </c>
      <c r="K472" s="43">
        <v>10</v>
      </c>
      <c r="L472" s="58">
        <v>39</v>
      </c>
      <c r="M472" s="58">
        <v>53</v>
      </c>
      <c r="N472" s="23">
        <v>226</v>
      </c>
      <c r="O472" s="23">
        <f>SUM(P472:X472)</f>
        <v>55</v>
      </c>
      <c r="P472" s="58">
        <v>16</v>
      </c>
      <c r="Q472" s="58">
        <v>7</v>
      </c>
      <c r="R472" s="58">
        <v>25</v>
      </c>
      <c r="S472" s="58">
        <v>0</v>
      </c>
      <c r="T472" s="58">
        <v>4</v>
      </c>
      <c r="U472" s="58">
        <v>0</v>
      </c>
      <c r="V472" s="58">
        <v>0</v>
      </c>
      <c r="W472" s="58">
        <v>3</v>
      </c>
      <c r="X472" s="58">
        <v>0</v>
      </c>
      <c r="Y472" s="54">
        <f>P472/$O472</f>
        <v>0.29090909090909089</v>
      </c>
      <c r="Z472" s="54">
        <f>Q472/$O472</f>
        <v>0.12727272727272726</v>
      </c>
      <c r="AA472" s="54">
        <f>R472/$O472</f>
        <v>0.45454545454545453</v>
      </c>
      <c r="AB472" s="54">
        <f>S472/$O472</f>
        <v>0</v>
      </c>
      <c r="AC472" s="54">
        <f>T472/$O472</f>
        <v>7.2727272727272724E-2</v>
      </c>
      <c r="AD472" s="54">
        <f>U472/$O472</f>
        <v>0</v>
      </c>
      <c r="AE472" s="54">
        <f>V472/$O472</f>
        <v>0</v>
      </c>
      <c r="AF472" s="54">
        <f>W472/$O472</f>
        <v>5.4545454545454543E-2</v>
      </c>
      <c r="AG472" s="54">
        <f>X472/$O472</f>
        <v>0</v>
      </c>
      <c r="AH472" s="55">
        <f>(O472/N472)/($O$501/$N$501)</f>
        <v>1.0357142421909442</v>
      </c>
      <c r="AI472" s="54">
        <f>Y472+Z472+AA472</f>
        <v>0.87272727272727268</v>
      </c>
      <c r="AJ472" s="54">
        <f>AB472+AC472+AE472+AG472</f>
        <v>7.2727272727272724E-2</v>
      </c>
      <c r="AK472" s="54">
        <f>AD472</f>
        <v>0</v>
      </c>
      <c r="AL472" s="54">
        <f>AF472</f>
        <v>5.4545454545454543E-2</v>
      </c>
      <c r="AM472" s="55">
        <f>($AP$6*R472+$AP$7*P472+$AP$8*Q472+$AP$9*S472+$AP$10*T472+$AP$11*U472+$AP$12*V472+$AP$13*W472+$AP$14*X472)/N472</f>
        <v>0.44247787610619471</v>
      </c>
      <c r="AN472" s="54">
        <f>AM472/AM$501</f>
        <v>0.90434937699169182</v>
      </c>
      <c r="AV472" s="44"/>
    </row>
    <row r="473" spans="1:48" s="56" customFormat="1" ht="15" customHeight="1" x14ac:dyDescent="0.2">
      <c r="A473" s="43" t="s">
        <v>365</v>
      </c>
      <c r="B473" s="43"/>
      <c r="C473" s="43" t="s">
        <v>324</v>
      </c>
      <c r="D473" s="43">
        <v>4</v>
      </c>
      <c r="E473" s="43">
        <v>8</v>
      </c>
      <c r="F473" s="43"/>
      <c r="G473" s="43"/>
      <c r="H473" s="43" t="s">
        <v>330</v>
      </c>
      <c r="I473" s="43">
        <v>17</v>
      </c>
      <c r="J473" s="43" t="s">
        <v>503</v>
      </c>
      <c r="K473" s="43">
        <v>10</v>
      </c>
      <c r="L473" s="58">
        <v>54</v>
      </c>
      <c r="M473" s="58">
        <v>54</v>
      </c>
      <c r="N473" s="23">
        <v>273</v>
      </c>
      <c r="O473" s="23">
        <f>SUM(P473:X473)</f>
        <v>73</v>
      </c>
      <c r="P473" s="58">
        <v>13</v>
      </c>
      <c r="Q473" s="58">
        <v>1</v>
      </c>
      <c r="R473" s="58">
        <v>35</v>
      </c>
      <c r="S473" s="58">
        <v>0</v>
      </c>
      <c r="T473" s="58">
        <v>14</v>
      </c>
      <c r="U473" s="58">
        <v>3</v>
      </c>
      <c r="V473" s="58">
        <v>0</v>
      </c>
      <c r="W473" s="58">
        <v>7</v>
      </c>
      <c r="X473" s="58">
        <v>0</v>
      </c>
      <c r="Y473" s="54">
        <f>P473/$O473</f>
        <v>0.17808219178082191</v>
      </c>
      <c r="Z473" s="54">
        <f>Q473/$O473</f>
        <v>1.3698630136986301E-2</v>
      </c>
      <c r="AA473" s="54">
        <f>R473/$O473</f>
        <v>0.47945205479452052</v>
      </c>
      <c r="AB473" s="54">
        <f>S473/$O473</f>
        <v>0</v>
      </c>
      <c r="AC473" s="54">
        <f>T473/$O473</f>
        <v>0.19178082191780821</v>
      </c>
      <c r="AD473" s="54">
        <f>U473/$O473</f>
        <v>4.1095890410958902E-2</v>
      </c>
      <c r="AE473" s="54">
        <f>V473/$O473</f>
        <v>0</v>
      </c>
      <c r="AF473" s="54">
        <f>W473/$O473</f>
        <v>9.5890410958904104E-2</v>
      </c>
      <c r="AG473" s="54">
        <f>X473/$O473</f>
        <v>0</v>
      </c>
      <c r="AH473" s="55">
        <f>(O473/N473)/($O$501/$N$501)</f>
        <v>1.1380095616161303</v>
      </c>
      <c r="AI473" s="54">
        <f>Y473+Z473+AA473</f>
        <v>0.67123287671232879</v>
      </c>
      <c r="AJ473" s="54">
        <f>AB473+AC473+AE473+AG473</f>
        <v>0.19178082191780821</v>
      </c>
      <c r="AK473" s="54">
        <f>AD473</f>
        <v>4.1095890410958902E-2</v>
      </c>
      <c r="AL473" s="54">
        <f>AF473</f>
        <v>9.5890410958904104E-2</v>
      </c>
      <c r="AM473" s="55">
        <f>($AP$6*R473+$AP$7*P473+$AP$8*Q473+$AP$9*S473+$AP$10*T473+$AP$11*U473+$AP$12*V473+$AP$13*W473+$AP$14*X473)/N473</f>
        <v>0.52014652014652019</v>
      </c>
      <c r="AN473" s="54">
        <f>AM473/AM$501</f>
        <v>1.0630908500519185</v>
      </c>
      <c r="AV473" s="44"/>
    </row>
    <row r="474" spans="1:48" s="56" customFormat="1" ht="15" customHeight="1" x14ac:dyDescent="0.2">
      <c r="A474" s="43" t="s">
        <v>366</v>
      </c>
      <c r="B474" s="43"/>
      <c r="C474" s="43" t="s">
        <v>324</v>
      </c>
      <c r="D474" s="43">
        <v>4</v>
      </c>
      <c r="E474" s="43">
        <v>11</v>
      </c>
      <c r="F474" s="43"/>
      <c r="G474" s="43"/>
      <c r="H474" s="43" t="s">
        <v>330</v>
      </c>
      <c r="I474" s="43">
        <v>17</v>
      </c>
      <c r="J474" s="43" t="s">
        <v>503</v>
      </c>
      <c r="K474" s="43">
        <v>10</v>
      </c>
      <c r="L474" s="58">
        <v>84</v>
      </c>
      <c r="M474" s="58">
        <v>100</v>
      </c>
      <c r="N474" s="23">
        <v>628</v>
      </c>
      <c r="O474" s="23">
        <f>SUM(P474:X474)</f>
        <v>153</v>
      </c>
      <c r="P474" s="58">
        <v>25</v>
      </c>
      <c r="Q474" s="58">
        <v>0</v>
      </c>
      <c r="R474" s="58">
        <v>77</v>
      </c>
      <c r="S474" s="58">
        <v>0</v>
      </c>
      <c r="T474" s="58">
        <v>36</v>
      </c>
      <c r="U474" s="58">
        <v>1</v>
      </c>
      <c r="V474" s="58">
        <v>4</v>
      </c>
      <c r="W474" s="58">
        <v>7</v>
      </c>
      <c r="X474" s="58">
        <v>3</v>
      </c>
      <c r="Y474" s="54">
        <f>P474/$O474</f>
        <v>0.16339869281045752</v>
      </c>
      <c r="Z474" s="54">
        <f>Q474/$O474</f>
        <v>0</v>
      </c>
      <c r="AA474" s="54">
        <f>R474/$O474</f>
        <v>0.50326797385620914</v>
      </c>
      <c r="AB474" s="54">
        <f>S474/$O474</f>
        <v>0</v>
      </c>
      <c r="AC474" s="54">
        <f>T474/$O474</f>
        <v>0.23529411764705882</v>
      </c>
      <c r="AD474" s="54">
        <f>U474/$O474</f>
        <v>6.5359477124183009E-3</v>
      </c>
      <c r="AE474" s="54">
        <f>V474/$O474</f>
        <v>2.6143790849673203E-2</v>
      </c>
      <c r="AF474" s="54">
        <f>W474/$O474</f>
        <v>4.5751633986928102E-2</v>
      </c>
      <c r="AG474" s="54">
        <f>X474/$O474</f>
        <v>1.9607843137254902E-2</v>
      </c>
      <c r="AH474" s="55">
        <f>(O474/N474)/($O$501/$N$501)</f>
        <v>1.0368537077729725</v>
      </c>
      <c r="AI474" s="54">
        <f>Y474+Z474+AA474</f>
        <v>0.66666666666666663</v>
      </c>
      <c r="AJ474" s="54">
        <f>AB474+AC474+AE474+AG474</f>
        <v>0.28104575163398693</v>
      </c>
      <c r="AK474" s="54">
        <f>AD474</f>
        <v>6.5359477124183009E-3</v>
      </c>
      <c r="AL474" s="54">
        <f>AF474</f>
        <v>4.5751633986928102E-2</v>
      </c>
      <c r="AM474" s="55">
        <f>($AP$6*R474+$AP$7*P474+$AP$8*Q474+$AP$9*S474+$AP$10*T474+$AP$11*U474+$AP$12*V474+$AP$13*W474+$AP$14*X474)/N474</f>
        <v>0.42595541401273884</v>
      </c>
      <c r="AN474" s="54">
        <f>AM474/AM$501</f>
        <v>0.87058028003236831</v>
      </c>
      <c r="AV474" s="44"/>
    </row>
    <row r="475" spans="1:48" s="56" customFormat="1" ht="15" customHeight="1" x14ac:dyDescent="0.2">
      <c r="A475" s="43" t="s">
        <v>319</v>
      </c>
      <c r="B475" s="43"/>
      <c r="C475" s="43" t="s">
        <v>115</v>
      </c>
      <c r="D475" s="43">
        <v>32</v>
      </c>
      <c r="E475" s="43">
        <v>19</v>
      </c>
      <c r="F475" s="43"/>
      <c r="G475" s="43"/>
      <c r="H475" s="43" t="s">
        <v>105</v>
      </c>
      <c r="I475" s="43">
        <v>12</v>
      </c>
      <c r="J475" s="43" t="s">
        <v>110</v>
      </c>
      <c r="K475" s="43">
        <v>5</v>
      </c>
      <c r="L475" s="58">
        <v>7</v>
      </c>
      <c r="M475" s="58">
        <v>7</v>
      </c>
      <c r="N475" s="23">
        <v>50</v>
      </c>
      <c r="O475" s="23">
        <f>SUM(P475:X475)</f>
        <v>9</v>
      </c>
      <c r="P475" s="58">
        <v>6</v>
      </c>
      <c r="Q475" s="58">
        <v>0</v>
      </c>
      <c r="R475" s="58">
        <v>2</v>
      </c>
      <c r="S475" s="58">
        <v>0</v>
      </c>
      <c r="T475" s="58">
        <v>0</v>
      </c>
      <c r="U475" s="58">
        <v>0</v>
      </c>
      <c r="V475" s="58">
        <v>0</v>
      </c>
      <c r="W475" s="58">
        <v>0</v>
      </c>
      <c r="X475" s="58">
        <v>1</v>
      </c>
      <c r="Y475" s="54">
        <f>P475/$O475</f>
        <v>0.66666666666666663</v>
      </c>
      <c r="Z475" s="54">
        <f>Q475/$O475</f>
        <v>0</v>
      </c>
      <c r="AA475" s="54">
        <f>R475/$O475</f>
        <v>0.22222222222222221</v>
      </c>
      <c r="AB475" s="54">
        <f>S475/$O475</f>
        <v>0</v>
      </c>
      <c r="AC475" s="54">
        <f>T475/$O475</f>
        <v>0</v>
      </c>
      <c r="AD475" s="54">
        <f>U475/$O475</f>
        <v>0</v>
      </c>
      <c r="AE475" s="54">
        <f>V475/$O475</f>
        <v>0</v>
      </c>
      <c r="AF475" s="54">
        <f>W475/$O475</f>
        <v>0</v>
      </c>
      <c r="AG475" s="54">
        <f>X475/$O475</f>
        <v>0.1111111111111111</v>
      </c>
      <c r="AH475" s="55">
        <f>(O475/N475)/($O$501/$N$501)</f>
        <v>0.76605191586050192</v>
      </c>
      <c r="AI475" s="54">
        <f>Y475+Z475+AA475</f>
        <v>0.88888888888888884</v>
      </c>
      <c r="AJ475" s="54">
        <f>AB475+AC475+AE475+AG475</f>
        <v>0.1111111111111111</v>
      </c>
      <c r="AK475" s="54">
        <f>AD475</f>
        <v>0</v>
      </c>
      <c r="AL475" s="54">
        <f>AF475</f>
        <v>0</v>
      </c>
      <c r="AM475" s="55">
        <f>($AP$6*R475+$AP$7*P475+$AP$8*Q475+$AP$9*S475+$AP$10*T475+$AP$11*U475+$AP$12*V475+$AP$13*W475+$AP$14*X475)/N475</f>
        <v>0.43</v>
      </c>
      <c r="AN475" s="54">
        <f>AM475/AM$501</f>
        <v>0.87884672456052615</v>
      </c>
      <c r="AV475" s="44"/>
    </row>
    <row r="476" spans="1:48" s="56" customFormat="1" ht="15" customHeight="1" x14ac:dyDescent="0.2">
      <c r="A476" s="43" t="s">
        <v>149</v>
      </c>
      <c r="B476" s="43"/>
      <c r="C476" s="43" t="s">
        <v>116</v>
      </c>
      <c r="D476" s="43">
        <v>3</v>
      </c>
      <c r="E476" s="43">
        <v>36</v>
      </c>
      <c r="F476" s="43"/>
      <c r="G476" s="43"/>
      <c r="H476" s="43" t="s">
        <v>137</v>
      </c>
      <c r="I476" s="43">
        <v>9</v>
      </c>
      <c r="J476" s="43" t="s">
        <v>502</v>
      </c>
      <c r="K476" s="43">
        <v>9</v>
      </c>
      <c r="L476" s="58">
        <v>63</v>
      </c>
      <c r="M476" s="58">
        <v>81</v>
      </c>
      <c r="N476" s="23">
        <v>400</v>
      </c>
      <c r="O476" s="23">
        <f>SUM(P476:X476)</f>
        <v>88</v>
      </c>
      <c r="P476" s="58">
        <v>24</v>
      </c>
      <c r="Q476" s="58">
        <v>0</v>
      </c>
      <c r="R476" s="58">
        <v>37</v>
      </c>
      <c r="S476" s="58">
        <v>0</v>
      </c>
      <c r="T476" s="58">
        <v>10</v>
      </c>
      <c r="U476" s="58">
        <v>0</v>
      </c>
      <c r="V476" s="58">
        <v>0</v>
      </c>
      <c r="W476" s="58">
        <v>17</v>
      </c>
      <c r="X476" s="58">
        <v>0</v>
      </c>
      <c r="Y476" s="54">
        <f>P476/$O476</f>
        <v>0.27272727272727271</v>
      </c>
      <c r="Z476" s="54">
        <f>Q476/$O476</f>
        <v>0</v>
      </c>
      <c r="AA476" s="54">
        <f>R476/$O476</f>
        <v>0.42045454545454547</v>
      </c>
      <c r="AB476" s="54">
        <f>S476/$O476</f>
        <v>0</v>
      </c>
      <c r="AC476" s="54">
        <f>T476/$O476</f>
        <v>0.11363636363636363</v>
      </c>
      <c r="AD476" s="54">
        <f>U476/$O476</f>
        <v>0</v>
      </c>
      <c r="AE476" s="54">
        <f>V476/$O476</f>
        <v>0</v>
      </c>
      <c r="AF476" s="54">
        <f>W476/$O476</f>
        <v>0.19318181818181818</v>
      </c>
      <c r="AG476" s="54">
        <f>X476/$O476</f>
        <v>0</v>
      </c>
      <c r="AH476" s="55">
        <f>(O476/N476)/($O$501/$N$501)</f>
        <v>0.93628567494061354</v>
      </c>
      <c r="AI476" s="54">
        <f>Y476+Z476+AA476</f>
        <v>0.69318181818181812</v>
      </c>
      <c r="AJ476" s="54">
        <f>AB476+AC476+AE476+AG476</f>
        <v>0.11363636363636363</v>
      </c>
      <c r="AK476" s="54">
        <f>AD476</f>
        <v>0</v>
      </c>
      <c r="AL476" s="54">
        <f>AF476</f>
        <v>0.19318181818181818</v>
      </c>
      <c r="AM476" s="55">
        <f>($AP$6*R476+$AP$7*P476+$AP$8*Q476+$AP$9*S476+$AP$10*T476+$AP$11*U476+$AP$12*V476+$AP$13*W476+$AP$14*X476)/N476</f>
        <v>0.3775</v>
      </c>
      <c r="AN476" s="54">
        <f>AM476/AM$501</f>
        <v>0.7715456709804619</v>
      </c>
      <c r="AV476" s="44"/>
    </row>
    <row r="477" spans="1:48" s="56" customFormat="1" ht="15" customHeight="1" x14ac:dyDescent="0.2">
      <c r="A477" s="43" t="s">
        <v>37</v>
      </c>
      <c r="B477" s="43"/>
      <c r="C477" s="43" t="s">
        <v>34</v>
      </c>
      <c r="D477" s="43">
        <v>12</v>
      </c>
      <c r="E477" s="43">
        <v>16</v>
      </c>
      <c r="F477" s="43"/>
      <c r="G477" s="43" t="s">
        <v>585</v>
      </c>
      <c r="H477" s="43" t="s">
        <v>105</v>
      </c>
      <c r="I477" s="43">
        <v>12</v>
      </c>
      <c r="J477" s="43" t="s">
        <v>110</v>
      </c>
      <c r="K477" s="43">
        <v>5</v>
      </c>
      <c r="L477" s="58">
        <v>523</v>
      </c>
      <c r="M477" s="58">
        <v>574</v>
      </c>
      <c r="N477" s="23">
        <v>2878</v>
      </c>
      <c r="O477" s="23">
        <f>SUM(P477:X477)</f>
        <v>578</v>
      </c>
      <c r="P477" s="58">
        <v>22</v>
      </c>
      <c r="Q477" s="58">
        <v>12</v>
      </c>
      <c r="R477" s="58">
        <v>56</v>
      </c>
      <c r="S477" s="58">
        <v>0</v>
      </c>
      <c r="T477" s="58">
        <v>298</v>
      </c>
      <c r="U477" s="58">
        <v>56</v>
      </c>
      <c r="V477" s="58">
        <v>91</v>
      </c>
      <c r="W477" s="58">
        <v>29</v>
      </c>
      <c r="X477" s="58">
        <v>14</v>
      </c>
      <c r="Y477" s="54">
        <f>P477/$O477</f>
        <v>3.8062283737024222E-2</v>
      </c>
      <c r="Z477" s="54">
        <f>Q477/$O477</f>
        <v>2.0761245674740483E-2</v>
      </c>
      <c r="AA477" s="54">
        <f>R477/$O477</f>
        <v>9.6885813148788927E-2</v>
      </c>
      <c r="AB477" s="54">
        <f>S477/$O477</f>
        <v>0</v>
      </c>
      <c r="AC477" s="54">
        <f>T477/$O477</f>
        <v>0.51557093425605538</v>
      </c>
      <c r="AD477" s="54">
        <f>U477/$O477</f>
        <v>9.6885813148788927E-2</v>
      </c>
      <c r="AE477" s="54">
        <f>V477/$O477</f>
        <v>0.157439446366782</v>
      </c>
      <c r="AF477" s="54">
        <f>W477/$O477</f>
        <v>5.0173010380622836E-2</v>
      </c>
      <c r="AG477" s="54">
        <f>X477/$O477</f>
        <v>2.4221453287197232E-2</v>
      </c>
      <c r="AH477" s="55">
        <f>(O477/N477)/($O$501/$N$501)</f>
        <v>0.85471779663224867</v>
      </c>
      <c r="AI477" s="54">
        <f>Y477+Z477+AA477</f>
        <v>0.15570934256055363</v>
      </c>
      <c r="AJ477" s="54">
        <f>AB477+AC477+AE477+AG477</f>
        <v>0.69723183391003463</v>
      </c>
      <c r="AK477" s="54">
        <f>AD477</f>
        <v>9.6885813148788927E-2</v>
      </c>
      <c r="AL477" s="54">
        <f>AF477</f>
        <v>5.0173010380622836E-2</v>
      </c>
      <c r="AM477" s="55">
        <f>($AP$6*R477+$AP$7*P477+$AP$8*Q477+$AP$9*S477+$AP$10*T477+$AP$11*U477+$AP$12*V477+$AP$13*W477+$AP$14*X477)/N477</f>
        <v>0.53005559416261294</v>
      </c>
      <c r="AN477" s="54">
        <f>AM477/AM$501</f>
        <v>1.0833433087553392</v>
      </c>
      <c r="AV477" s="44"/>
    </row>
    <row r="478" spans="1:48" s="56" customFormat="1" ht="15" customHeight="1" x14ac:dyDescent="0.2">
      <c r="A478" s="43" t="s">
        <v>308</v>
      </c>
      <c r="B478" s="43"/>
      <c r="C478" s="43" t="s">
        <v>118</v>
      </c>
      <c r="D478" s="43">
        <v>31</v>
      </c>
      <c r="E478" s="43">
        <v>21</v>
      </c>
      <c r="F478" s="43"/>
      <c r="G478" s="43"/>
      <c r="H478" s="43" t="s">
        <v>331</v>
      </c>
      <c r="I478" s="43">
        <v>18</v>
      </c>
      <c r="J478" s="43" t="s">
        <v>503</v>
      </c>
      <c r="K478" s="43">
        <v>10</v>
      </c>
      <c r="L478" s="58">
        <v>34</v>
      </c>
      <c r="M478" s="58">
        <v>36</v>
      </c>
      <c r="N478" s="23">
        <v>187</v>
      </c>
      <c r="O478" s="23">
        <f>SUM(P478:X478)</f>
        <v>52</v>
      </c>
      <c r="P478" s="58">
        <v>15</v>
      </c>
      <c r="Q478" s="58">
        <v>0</v>
      </c>
      <c r="R478" s="58">
        <v>30</v>
      </c>
      <c r="S478" s="58">
        <v>0</v>
      </c>
      <c r="T478" s="58">
        <v>7</v>
      </c>
      <c r="U478" s="58">
        <v>0</v>
      </c>
      <c r="V478" s="58">
        <v>0</v>
      </c>
      <c r="W478" s="58">
        <v>0</v>
      </c>
      <c r="X478" s="58">
        <v>0</v>
      </c>
      <c r="Y478" s="54">
        <f>P478/$O478</f>
        <v>0.28846153846153844</v>
      </c>
      <c r="Z478" s="54">
        <f>Q478/$O478</f>
        <v>0</v>
      </c>
      <c r="AA478" s="54">
        <f>R478/$O478</f>
        <v>0.57692307692307687</v>
      </c>
      <c r="AB478" s="54">
        <f>S478/$O478</f>
        <v>0</v>
      </c>
      <c r="AC478" s="54">
        <f>T478/$O478</f>
        <v>0.13461538461538461</v>
      </c>
      <c r="AD478" s="54">
        <f>U478/$O478</f>
        <v>0</v>
      </c>
      <c r="AE478" s="54">
        <f>V478/$O478</f>
        <v>0</v>
      </c>
      <c r="AF478" s="54">
        <f>W478/$O478</f>
        <v>0</v>
      </c>
      <c r="AG478" s="54">
        <f>X478/$O478</f>
        <v>0</v>
      </c>
      <c r="AH478" s="55">
        <f>(O478/N478)/($O$501/$N$501)</f>
        <v>1.1834432449419519</v>
      </c>
      <c r="AI478" s="54">
        <f>Y478+Z478+AA478</f>
        <v>0.86538461538461531</v>
      </c>
      <c r="AJ478" s="54">
        <f>AB478+AC478+AE478+AG478</f>
        <v>0.13461538461538461</v>
      </c>
      <c r="AK478" s="54">
        <f>AD478</f>
        <v>0</v>
      </c>
      <c r="AL478" s="54">
        <f>AF478</f>
        <v>0</v>
      </c>
      <c r="AM478" s="55">
        <f>($AP$6*R478+$AP$7*P478+$AP$8*Q478+$AP$9*S478+$AP$10*T478+$AP$11*U478+$AP$12*V478+$AP$13*W478+$AP$14*X478)/N478</f>
        <v>0.49465240641711228</v>
      </c>
      <c r="AN478" s="54">
        <f>AM478/AM$501</f>
        <v>1.0109852259899099</v>
      </c>
      <c r="AV478" s="44"/>
    </row>
    <row r="479" spans="1:48" s="56" customFormat="1" ht="15" customHeight="1" x14ac:dyDescent="0.2">
      <c r="A479" s="43" t="s">
        <v>463</v>
      </c>
      <c r="B479" s="43"/>
      <c r="C479" s="43" t="s">
        <v>326</v>
      </c>
      <c r="D479" s="43">
        <v>13</v>
      </c>
      <c r="E479" s="43">
        <v>7</v>
      </c>
      <c r="F479" s="43"/>
      <c r="G479" s="43"/>
      <c r="H479" s="43" t="s">
        <v>348</v>
      </c>
      <c r="I479" s="43">
        <v>2</v>
      </c>
      <c r="J479" s="43" t="s">
        <v>503</v>
      </c>
      <c r="K479" s="43">
        <v>10</v>
      </c>
      <c r="L479" s="58">
        <v>88</v>
      </c>
      <c r="M479" s="58">
        <v>89</v>
      </c>
      <c r="N479" s="23">
        <v>484</v>
      </c>
      <c r="O479" s="23">
        <f>SUM(P479:X479)</f>
        <v>109</v>
      </c>
      <c r="P479" s="58">
        <v>15</v>
      </c>
      <c r="Q479" s="58">
        <v>0</v>
      </c>
      <c r="R479" s="58">
        <v>36</v>
      </c>
      <c r="S479" s="58">
        <v>0</v>
      </c>
      <c r="T479" s="58">
        <v>30</v>
      </c>
      <c r="U479" s="58">
        <v>2</v>
      </c>
      <c r="V479" s="58">
        <v>0</v>
      </c>
      <c r="W479" s="58">
        <v>22</v>
      </c>
      <c r="X479" s="58">
        <v>4</v>
      </c>
      <c r="Y479" s="54">
        <f>P479/$O479</f>
        <v>0.13761467889908258</v>
      </c>
      <c r="Z479" s="54">
        <f>Q479/$O479</f>
        <v>0</v>
      </c>
      <c r="AA479" s="54">
        <f>R479/$O479</f>
        <v>0.33027522935779818</v>
      </c>
      <c r="AB479" s="54">
        <f>S479/$O479</f>
        <v>0</v>
      </c>
      <c r="AC479" s="54">
        <f>T479/$O479</f>
        <v>0.27522935779816515</v>
      </c>
      <c r="AD479" s="54">
        <f>U479/$O479</f>
        <v>1.834862385321101E-2</v>
      </c>
      <c r="AE479" s="54">
        <f>V479/$O479</f>
        <v>0</v>
      </c>
      <c r="AF479" s="54">
        <f>W479/$O479</f>
        <v>0.20183486238532111</v>
      </c>
      <c r="AG479" s="54">
        <f>X479/$O479</f>
        <v>3.669724770642202E-2</v>
      </c>
      <c r="AH479" s="55">
        <f>(O479/N479)/($O$501/$N$501)</f>
        <v>0.95844420143244624</v>
      </c>
      <c r="AI479" s="54">
        <f>Y479+Z479+AA479</f>
        <v>0.46788990825688076</v>
      </c>
      <c r="AJ479" s="54">
        <f>AB479+AC479+AE479+AG479</f>
        <v>0.31192660550458717</v>
      </c>
      <c r="AK479" s="54">
        <f>AD479</f>
        <v>1.834862385321101E-2</v>
      </c>
      <c r="AL479" s="54">
        <f>AF479</f>
        <v>0.20183486238532111</v>
      </c>
      <c r="AM479" s="55">
        <f>($AP$6*R479+$AP$7*P479+$AP$8*Q479+$AP$9*S479+$AP$10*T479+$AP$11*U479+$AP$12*V479+$AP$13*W479+$AP$14*X479)/N479</f>
        <v>0.41322314049586778</v>
      </c>
      <c r="AN479" s="54">
        <f>AM479/AM$501</f>
        <v>0.84455768264513376</v>
      </c>
      <c r="AV479" s="44"/>
    </row>
    <row r="480" spans="1:48" s="56" customFormat="1" ht="15" customHeight="1" x14ac:dyDescent="0.2">
      <c r="A480" s="43" t="s">
        <v>371</v>
      </c>
      <c r="B480" s="43"/>
      <c r="C480" s="43" t="s">
        <v>325</v>
      </c>
      <c r="D480" s="43">
        <v>7</v>
      </c>
      <c r="E480" s="43">
        <v>5</v>
      </c>
      <c r="F480" s="43"/>
      <c r="G480" s="43"/>
      <c r="H480" s="43" t="s">
        <v>171</v>
      </c>
      <c r="I480" s="43">
        <v>1</v>
      </c>
      <c r="J480" s="43" t="s">
        <v>501</v>
      </c>
      <c r="K480" s="43">
        <v>6</v>
      </c>
      <c r="L480" s="58">
        <v>126</v>
      </c>
      <c r="M480" s="58">
        <v>138</v>
      </c>
      <c r="N480" s="23">
        <v>739</v>
      </c>
      <c r="O480" s="23">
        <f>SUM(P480:X480)</f>
        <v>203</v>
      </c>
      <c r="P480" s="58">
        <v>28</v>
      </c>
      <c r="Q480" s="58">
        <v>3</v>
      </c>
      <c r="R480" s="58">
        <v>100</v>
      </c>
      <c r="S480" s="58">
        <v>0</v>
      </c>
      <c r="T480" s="58">
        <v>28</v>
      </c>
      <c r="U480" s="58">
        <v>4</v>
      </c>
      <c r="V480" s="58">
        <v>33</v>
      </c>
      <c r="W480" s="58">
        <v>0</v>
      </c>
      <c r="X480" s="58">
        <v>7</v>
      </c>
      <c r="Y480" s="54">
        <f>P480/$O480</f>
        <v>0.13793103448275862</v>
      </c>
      <c r="Z480" s="54">
        <f>Q480/$O480</f>
        <v>1.4778325123152709E-2</v>
      </c>
      <c r="AA480" s="54">
        <f>R480/$O480</f>
        <v>0.49261083743842365</v>
      </c>
      <c r="AB480" s="54">
        <f>S480/$O480</f>
        <v>0</v>
      </c>
      <c r="AC480" s="54">
        <f>T480/$O480</f>
        <v>0.13793103448275862</v>
      </c>
      <c r="AD480" s="54">
        <f>U480/$O480</f>
        <v>1.9704433497536946E-2</v>
      </c>
      <c r="AE480" s="54">
        <f>V480/$O480</f>
        <v>0.1625615763546798</v>
      </c>
      <c r="AF480" s="54">
        <f>W480/$O480</f>
        <v>0</v>
      </c>
      <c r="AG480" s="54">
        <f>X480/$O480</f>
        <v>3.4482758620689655E-2</v>
      </c>
      <c r="AH480" s="55">
        <f>(O480/N480)/($O$501/$N$501)</f>
        <v>1.1690613360373019</v>
      </c>
      <c r="AI480" s="54">
        <f>Y480+Z480+AA480</f>
        <v>0.64532019704433496</v>
      </c>
      <c r="AJ480" s="54">
        <f>AB480+AC480+AE480+AG480</f>
        <v>0.33497536945812806</v>
      </c>
      <c r="AK480" s="54">
        <f>AD480</f>
        <v>1.9704433497536946E-2</v>
      </c>
      <c r="AL480" s="54">
        <f>AF480</f>
        <v>0</v>
      </c>
      <c r="AM480" s="55">
        <f>($AP$6*R480+$AP$7*P480+$AP$8*Q480+$AP$9*S480+$AP$10*T480+$AP$11*U480+$AP$12*V480+$AP$13*W480+$AP$14*X480)/N480</f>
        <v>0.47631935047361301</v>
      </c>
      <c r="AN480" s="54">
        <f>AM480/AM$501</f>
        <v>0.97351558374077229</v>
      </c>
      <c r="AV480" s="44"/>
    </row>
    <row r="481" spans="1:48" s="56" customFormat="1" ht="15" customHeight="1" x14ac:dyDescent="0.2">
      <c r="A481" s="43" t="s">
        <v>253</v>
      </c>
      <c r="B481" s="43"/>
      <c r="C481" s="43" t="s">
        <v>114</v>
      </c>
      <c r="D481" s="43">
        <v>23</v>
      </c>
      <c r="E481" s="43">
        <v>15</v>
      </c>
      <c r="F481" s="43"/>
      <c r="G481" s="43"/>
      <c r="H481" s="43" t="s">
        <v>423</v>
      </c>
      <c r="I481" s="43">
        <v>19</v>
      </c>
      <c r="J481" s="43" t="s">
        <v>505</v>
      </c>
      <c r="K481" s="43">
        <v>8</v>
      </c>
      <c r="L481" s="58">
        <v>133</v>
      </c>
      <c r="M481" s="58">
        <v>141</v>
      </c>
      <c r="N481" s="23">
        <v>791</v>
      </c>
      <c r="O481" s="23">
        <f>SUM(P481:X481)</f>
        <v>203</v>
      </c>
      <c r="P481" s="58">
        <v>41</v>
      </c>
      <c r="Q481" s="58">
        <v>0</v>
      </c>
      <c r="R481" s="58">
        <v>125</v>
      </c>
      <c r="S481" s="58">
        <v>0</v>
      </c>
      <c r="T481" s="58">
        <v>22</v>
      </c>
      <c r="U481" s="58">
        <v>0</v>
      </c>
      <c r="V481" s="58">
        <v>13</v>
      </c>
      <c r="W481" s="58">
        <v>0</v>
      </c>
      <c r="X481" s="58">
        <v>2</v>
      </c>
      <c r="Y481" s="54">
        <f>P481/$O481</f>
        <v>0.2019704433497537</v>
      </c>
      <c r="Z481" s="54">
        <f>Q481/$O481</f>
        <v>0</v>
      </c>
      <c r="AA481" s="54">
        <f>R481/$O481</f>
        <v>0.61576354679802958</v>
      </c>
      <c r="AB481" s="54">
        <f>S481/$O481</f>
        <v>0</v>
      </c>
      <c r="AC481" s="54">
        <f>T481/$O481</f>
        <v>0.10837438423645321</v>
      </c>
      <c r="AD481" s="54">
        <f>U481/$O481</f>
        <v>0</v>
      </c>
      <c r="AE481" s="54">
        <f>V481/$O481</f>
        <v>6.4039408866995079E-2</v>
      </c>
      <c r="AF481" s="54">
        <f>W481/$O481</f>
        <v>0</v>
      </c>
      <c r="AG481" s="54">
        <f>X481/$O481</f>
        <v>9.852216748768473E-3</v>
      </c>
      <c r="AH481" s="55">
        <f>(O481/N481)/($O$501/$N$501)</f>
        <v>1.0922077463104503</v>
      </c>
      <c r="AI481" s="54">
        <f>Y481+Z481+AA481</f>
        <v>0.81773399014778325</v>
      </c>
      <c r="AJ481" s="54">
        <f>AB481+AC481+AE481+AG481</f>
        <v>0.18226600985221675</v>
      </c>
      <c r="AK481" s="54">
        <f>AD481</f>
        <v>0</v>
      </c>
      <c r="AL481" s="54">
        <f>AF481</f>
        <v>0</v>
      </c>
      <c r="AM481" s="55">
        <f>($AP$6*R481+$AP$7*P481+$AP$8*Q481+$AP$9*S481+$AP$10*T481+$AP$11*U481+$AP$12*V481+$AP$13*W481+$AP$14*X481)/N481</f>
        <v>0.41150442477876104</v>
      </c>
      <c r="AN481" s="54">
        <f>AM481/AM$501</f>
        <v>0.84104492060227332</v>
      </c>
      <c r="AV481" s="44"/>
    </row>
    <row r="482" spans="1:48" s="56" customFormat="1" ht="15" customHeight="1" x14ac:dyDescent="0.2">
      <c r="A482" s="43" t="s">
        <v>320</v>
      </c>
      <c r="B482" s="43"/>
      <c r="C482" s="43" t="s">
        <v>115</v>
      </c>
      <c r="D482" s="43">
        <v>32</v>
      </c>
      <c r="E482" s="43">
        <v>33</v>
      </c>
      <c r="F482" s="43"/>
      <c r="G482" s="43"/>
      <c r="H482" s="43" t="s">
        <v>49</v>
      </c>
      <c r="I482" s="43">
        <v>7</v>
      </c>
      <c r="J482" s="43" t="s">
        <v>110</v>
      </c>
      <c r="K482" s="43">
        <v>5</v>
      </c>
      <c r="L482" s="58">
        <v>123</v>
      </c>
      <c r="M482" s="58">
        <v>135</v>
      </c>
      <c r="N482" s="23">
        <v>643</v>
      </c>
      <c r="O482" s="23">
        <f>SUM(P482:X482)</f>
        <v>176</v>
      </c>
      <c r="P482" s="58">
        <v>23</v>
      </c>
      <c r="Q482" s="58">
        <v>11</v>
      </c>
      <c r="R482" s="58">
        <v>103</v>
      </c>
      <c r="S482" s="58">
        <v>0</v>
      </c>
      <c r="T482" s="58">
        <v>27</v>
      </c>
      <c r="U482" s="58">
        <v>4</v>
      </c>
      <c r="V482" s="58">
        <v>0</v>
      </c>
      <c r="W482" s="58">
        <v>7</v>
      </c>
      <c r="X482" s="58">
        <v>1</v>
      </c>
      <c r="Y482" s="54">
        <f>P482/$O482</f>
        <v>0.13068181818181818</v>
      </c>
      <c r="Z482" s="54">
        <f>Q482/$O482</f>
        <v>6.25E-2</v>
      </c>
      <c r="AA482" s="54">
        <f>R482/$O482</f>
        <v>0.58522727272727271</v>
      </c>
      <c r="AB482" s="54">
        <f>S482/$O482</f>
        <v>0</v>
      </c>
      <c r="AC482" s="54">
        <f>T482/$O482</f>
        <v>0.15340909090909091</v>
      </c>
      <c r="AD482" s="54">
        <f>U482/$O482</f>
        <v>2.2727272727272728E-2</v>
      </c>
      <c r="AE482" s="54">
        <f>V482/$O482</f>
        <v>0</v>
      </c>
      <c r="AF482" s="54">
        <f>W482/$O482</f>
        <v>3.9772727272727272E-2</v>
      </c>
      <c r="AG482" s="54">
        <f>X482/$O482</f>
        <v>5.681818181818182E-3</v>
      </c>
      <c r="AH482" s="55">
        <f>(O482/N482)/($O$501/$N$501)</f>
        <v>1.164896640672614</v>
      </c>
      <c r="AI482" s="54">
        <f>Y482+Z482+AA482</f>
        <v>0.77840909090909083</v>
      </c>
      <c r="AJ482" s="54">
        <f>AB482+AC482+AE482+AG482</f>
        <v>0.15909090909090909</v>
      </c>
      <c r="AK482" s="54">
        <f>AD482</f>
        <v>2.2727272727272728E-2</v>
      </c>
      <c r="AL482" s="54">
        <f>AF482</f>
        <v>3.9772727272727272E-2</v>
      </c>
      <c r="AM482" s="55">
        <f>($AP$6*R482+$AP$7*P482+$AP$8*Q482+$AP$9*S482+$AP$10*T482+$AP$11*U482+$AP$12*V482+$AP$13*W482+$AP$14*X482)/N482</f>
        <v>0.46967340590979784</v>
      </c>
      <c r="AN482" s="54">
        <f>AM482/AM$501</f>
        <v>0.95993240557444715</v>
      </c>
      <c r="AV482" s="44"/>
    </row>
    <row r="483" spans="1:48" s="56" customFormat="1" ht="15" customHeight="1" x14ac:dyDescent="0.2">
      <c r="A483" s="43" t="s">
        <v>622</v>
      </c>
      <c r="B483" s="43"/>
      <c r="C483" s="43" t="s">
        <v>327</v>
      </c>
      <c r="D483" s="43">
        <v>14</v>
      </c>
      <c r="E483" s="43">
        <v>4</v>
      </c>
      <c r="F483" s="43"/>
      <c r="G483" s="43"/>
      <c r="H483" s="43" t="s">
        <v>332</v>
      </c>
      <c r="I483" s="43">
        <v>22</v>
      </c>
      <c r="J483" s="43" t="s">
        <v>504</v>
      </c>
      <c r="K483" s="43">
        <v>7</v>
      </c>
      <c r="L483" s="58">
        <v>20</v>
      </c>
      <c r="M483" s="58">
        <v>28</v>
      </c>
      <c r="N483" s="22">
        <v>122</v>
      </c>
      <c r="O483" s="22">
        <f>SUM(P483:X483)</f>
        <v>31</v>
      </c>
      <c r="P483" s="58">
        <v>3</v>
      </c>
      <c r="Q483" s="58">
        <v>2</v>
      </c>
      <c r="R483" s="58">
        <v>20</v>
      </c>
      <c r="S483" s="58">
        <v>0</v>
      </c>
      <c r="T483" s="58">
        <v>4</v>
      </c>
      <c r="U483" s="58">
        <v>0</v>
      </c>
      <c r="V483" s="58">
        <v>0</v>
      </c>
      <c r="W483" s="58">
        <v>2</v>
      </c>
      <c r="X483" s="58">
        <v>0</v>
      </c>
      <c r="Y483" s="54">
        <f>P483/$O483</f>
        <v>9.6774193548387094E-2</v>
      </c>
      <c r="Z483" s="54">
        <f>Q483/$O483</f>
        <v>6.4516129032258063E-2</v>
      </c>
      <c r="AA483" s="54">
        <f>R483/$O483</f>
        <v>0.64516129032258063</v>
      </c>
      <c r="AB483" s="54">
        <f>S483/$O483</f>
        <v>0</v>
      </c>
      <c r="AC483" s="54">
        <f>T483/$O483</f>
        <v>0.12903225806451613</v>
      </c>
      <c r="AD483" s="54">
        <f>U483/$O483</f>
        <v>0</v>
      </c>
      <c r="AE483" s="54">
        <f>V483/$O483</f>
        <v>0</v>
      </c>
      <c r="AF483" s="54">
        <f>W483/$O483</f>
        <v>6.4516129032258063E-2</v>
      </c>
      <c r="AG483" s="54">
        <f>X483/$O483</f>
        <v>0</v>
      </c>
      <c r="AH483" s="55">
        <f>(O483/N483)/($O$501/$N$501)</f>
        <v>1.0814029777630036</v>
      </c>
      <c r="AI483" s="54">
        <f>Y483+Z483+AA483</f>
        <v>0.80645161290322576</v>
      </c>
      <c r="AJ483" s="54">
        <f>AB483+AC483+AE483+AG483</f>
        <v>0.12903225806451613</v>
      </c>
      <c r="AK483" s="54">
        <f>AD483</f>
        <v>0</v>
      </c>
      <c r="AL483" s="54">
        <f>AF483</f>
        <v>6.4516129032258063E-2</v>
      </c>
      <c r="AM483" s="55">
        <f>($AP$6*R483+$AP$7*P483+$AP$8*Q483+$AP$9*S483+$AP$10*T483+$AP$11*U483+$AP$12*V483+$AP$13*W483+$AP$14*X483)/N483</f>
        <v>0.36885245901639346</v>
      </c>
      <c r="AN483" s="54">
        <f>AM483/AM$501</f>
        <v>0.75387157082012346</v>
      </c>
      <c r="AV483" s="44"/>
    </row>
    <row r="484" spans="1:48" s="56" customFormat="1" ht="15" customHeight="1" x14ac:dyDescent="0.2">
      <c r="A484" s="43" t="s">
        <v>432</v>
      </c>
      <c r="B484" s="43"/>
      <c r="C484" s="43" t="s">
        <v>112</v>
      </c>
      <c r="D484" s="43">
        <v>17</v>
      </c>
      <c r="E484" s="43">
        <v>22</v>
      </c>
      <c r="F484" s="43" t="s">
        <v>417</v>
      </c>
      <c r="G484" s="43"/>
      <c r="H484" s="43" t="s">
        <v>421</v>
      </c>
      <c r="I484" s="43">
        <v>13</v>
      </c>
      <c r="J484" s="43" t="s">
        <v>110</v>
      </c>
      <c r="K484" s="43">
        <v>5</v>
      </c>
      <c r="L484" s="58">
        <v>163</v>
      </c>
      <c r="M484" s="58">
        <v>184</v>
      </c>
      <c r="N484" s="23">
        <v>959</v>
      </c>
      <c r="O484" s="23">
        <f>SUM(P484:X484)</f>
        <v>228</v>
      </c>
      <c r="P484" s="58">
        <v>37</v>
      </c>
      <c r="Q484" s="58">
        <v>29</v>
      </c>
      <c r="R484" s="58">
        <v>128</v>
      </c>
      <c r="S484" s="58">
        <v>0</v>
      </c>
      <c r="T484" s="58">
        <v>33</v>
      </c>
      <c r="U484" s="58">
        <v>1</v>
      </c>
      <c r="V484" s="58">
        <v>0</v>
      </c>
      <c r="W484" s="58">
        <v>0</v>
      </c>
      <c r="X484" s="58">
        <v>0</v>
      </c>
      <c r="Y484" s="54">
        <f>P484/$O484</f>
        <v>0.16228070175438597</v>
      </c>
      <c r="Z484" s="54">
        <f>Q484/$O484</f>
        <v>0.12719298245614036</v>
      </c>
      <c r="AA484" s="54">
        <f>R484/$O484</f>
        <v>0.56140350877192979</v>
      </c>
      <c r="AB484" s="54">
        <f>S484/$O484</f>
        <v>0</v>
      </c>
      <c r="AC484" s="54">
        <f>T484/$O484</f>
        <v>0.14473684210526316</v>
      </c>
      <c r="AD484" s="54">
        <f>U484/$O484</f>
        <v>4.3859649122807015E-3</v>
      </c>
      <c r="AE484" s="54">
        <f>V484/$O484</f>
        <v>0</v>
      </c>
      <c r="AF484" s="54">
        <f>W484/$O484</f>
        <v>0</v>
      </c>
      <c r="AG484" s="54">
        <f>X484/$O484</f>
        <v>0</v>
      </c>
      <c r="AH484" s="55">
        <f>(O484/N484)/($O$501/$N$501)</f>
        <v>1.0118169204970133</v>
      </c>
      <c r="AI484" s="54">
        <f>Y484+Z484+AA484</f>
        <v>0.85087719298245612</v>
      </c>
      <c r="AJ484" s="54">
        <f>AB484+AC484+AE484+AG484</f>
        <v>0.14473684210526316</v>
      </c>
      <c r="AK484" s="54">
        <f>AD484</f>
        <v>4.3859649122807015E-3</v>
      </c>
      <c r="AL484" s="54">
        <f>AF484</f>
        <v>0</v>
      </c>
      <c r="AM484" s="55">
        <f>($AP$6*R484+$AP$7*P484+$AP$8*Q484+$AP$9*S484+$AP$10*T484+$AP$11*U484+$AP$12*V484+$AP$13*W484+$AP$14*X484)/N484</f>
        <v>0.40406673618352451</v>
      </c>
      <c r="AN484" s="54">
        <f>AM484/AM$501</f>
        <v>0.82584355255523889</v>
      </c>
      <c r="AV484" s="44"/>
    </row>
    <row r="485" spans="1:48" s="56" customFormat="1" ht="15" customHeight="1" x14ac:dyDescent="0.2">
      <c r="A485" s="43" t="s">
        <v>166</v>
      </c>
      <c r="B485" s="43">
        <v>4</v>
      </c>
      <c r="C485" s="43" t="s">
        <v>106</v>
      </c>
      <c r="D485" s="43">
        <v>9</v>
      </c>
      <c r="E485" s="43">
        <v>12</v>
      </c>
      <c r="F485" s="43"/>
      <c r="G485" s="43"/>
      <c r="H485" s="43" t="s">
        <v>335</v>
      </c>
      <c r="I485" s="43">
        <v>10</v>
      </c>
      <c r="J485" s="43" t="s">
        <v>501</v>
      </c>
      <c r="K485" s="43">
        <v>6</v>
      </c>
      <c r="L485" s="58">
        <v>48</v>
      </c>
      <c r="M485" s="58">
        <v>49</v>
      </c>
      <c r="N485" s="23">
        <v>278</v>
      </c>
      <c r="O485" s="23">
        <f>SUM(P485:X485)</f>
        <v>94</v>
      </c>
      <c r="P485" s="58">
        <v>10</v>
      </c>
      <c r="Q485" s="58">
        <v>6</v>
      </c>
      <c r="R485" s="58">
        <v>59</v>
      </c>
      <c r="S485" s="58">
        <v>0</v>
      </c>
      <c r="T485" s="58">
        <v>17</v>
      </c>
      <c r="U485" s="58">
        <v>0</v>
      </c>
      <c r="V485" s="58">
        <v>0</v>
      </c>
      <c r="W485" s="58">
        <v>2</v>
      </c>
      <c r="X485" s="58">
        <v>0</v>
      </c>
      <c r="Y485" s="54">
        <f>P485/$O485</f>
        <v>0.10638297872340426</v>
      </c>
      <c r="Z485" s="54">
        <f>Q485/$O485</f>
        <v>6.3829787234042548E-2</v>
      </c>
      <c r="AA485" s="54">
        <f>R485/$O485</f>
        <v>0.62765957446808507</v>
      </c>
      <c r="AB485" s="54">
        <f>S485/$O485</f>
        <v>0</v>
      </c>
      <c r="AC485" s="54">
        <f>T485/$O485</f>
        <v>0.18085106382978725</v>
      </c>
      <c r="AD485" s="54">
        <f>U485/$O485</f>
        <v>0</v>
      </c>
      <c r="AE485" s="54">
        <f>V485/$O485</f>
        <v>0</v>
      </c>
      <c r="AF485" s="54">
        <f>W485/$O485</f>
        <v>2.1276595744680851E-2</v>
      </c>
      <c r="AG485" s="54">
        <f>X485/$O485</f>
        <v>0</v>
      </c>
      <c r="AH485" s="55">
        <f>(O485/N485)/($O$501/$N$501)</f>
        <v>1.4390263807131731</v>
      </c>
      <c r="AI485" s="54">
        <f>Y485+Z485+AA485</f>
        <v>0.7978723404255319</v>
      </c>
      <c r="AJ485" s="54">
        <f>AB485+AC485+AE485+AG485</f>
        <v>0.18085106382978725</v>
      </c>
      <c r="AK485" s="54">
        <f>AD485</f>
        <v>0</v>
      </c>
      <c r="AL485" s="54">
        <f>AF485</f>
        <v>2.1276595744680851E-2</v>
      </c>
      <c r="AM485" s="55">
        <f>($AP$6*R485+$AP$7*P485+$AP$8*Q485+$AP$9*S485+$AP$10*T485+$AP$11*U485+$AP$12*V485+$AP$13*W485+$AP$14*X485)/N485</f>
        <v>0.52338129496402874</v>
      </c>
      <c r="AN485" s="54">
        <f>AM485/AM$501</f>
        <v>1.0697021785474028</v>
      </c>
      <c r="AV485" s="44"/>
    </row>
    <row r="486" spans="1:48" s="56" customFormat="1" ht="15" customHeight="1" x14ac:dyDescent="0.2">
      <c r="A486" s="43" t="s">
        <v>623</v>
      </c>
      <c r="B486" s="43"/>
      <c r="C486" s="43" t="s">
        <v>327</v>
      </c>
      <c r="D486" s="43">
        <v>14</v>
      </c>
      <c r="E486" s="43">
        <v>3</v>
      </c>
      <c r="F486" s="43"/>
      <c r="G486" s="43"/>
      <c r="H486" s="43" t="s">
        <v>332</v>
      </c>
      <c r="I486" s="43">
        <v>22</v>
      </c>
      <c r="J486" s="43" t="s">
        <v>504</v>
      </c>
      <c r="K486" s="43">
        <v>7</v>
      </c>
      <c r="L486" s="58">
        <v>56</v>
      </c>
      <c r="M486" s="58">
        <v>67</v>
      </c>
      <c r="N486" s="22">
        <v>321</v>
      </c>
      <c r="O486" s="22">
        <f>SUM(P486:X486)</f>
        <v>83</v>
      </c>
      <c r="P486" s="58">
        <v>11</v>
      </c>
      <c r="Q486" s="58">
        <v>0</v>
      </c>
      <c r="R486" s="58">
        <v>47</v>
      </c>
      <c r="S486" s="58">
        <v>0</v>
      </c>
      <c r="T486" s="58">
        <v>18</v>
      </c>
      <c r="U486" s="58">
        <v>0</v>
      </c>
      <c r="V486" s="58">
        <v>7</v>
      </c>
      <c r="W486" s="58">
        <v>0</v>
      </c>
      <c r="X486" s="58">
        <v>0</v>
      </c>
      <c r="Y486" s="54">
        <f>P486/$O486</f>
        <v>0.13253012048192772</v>
      </c>
      <c r="Z486" s="54">
        <f>Q486/$O486</f>
        <v>0</v>
      </c>
      <c r="AA486" s="54">
        <f>R486/$O486</f>
        <v>0.5662650602409639</v>
      </c>
      <c r="AB486" s="54">
        <f>S486/$O486</f>
        <v>0</v>
      </c>
      <c r="AC486" s="54">
        <f>T486/$O486</f>
        <v>0.21686746987951808</v>
      </c>
      <c r="AD486" s="54">
        <f>U486/$O486</f>
        <v>0</v>
      </c>
      <c r="AE486" s="54">
        <f>V486/$O486</f>
        <v>8.4337349397590355E-2</v>
      </c>
      <c r="AF486" s="54">
        <f>W486/$O486</f>
        <v>0</v>
      </c>
      <c r="AG486" s="54">
        <f>X486/$O486</f>
        <v>0</v>
      </c>
      <c r="AH486" s="55">
        <f>(O486/N486)/($O$501/$N$501)</f>
        <v>1.1004207167951134</v>
      </c>
      <c r="AI486" s="54">
        <f>Y486+Z486+AA486</f>
        <v>0.6987951807228916</v>
      </c>
      <c r="AJ486" s="54">
        <f>AB486+AC486+AE486+AG486</f>
        <v>0.3012048192771084</v>
      </c>
      <c r="AK486" s="54">
        <f>AD486</f>
        <v>0</v>
      </c>
      <c r="AL486" s="54">
        <f>AF486</f>
        <v>0</v>
      </c>
      <c r="AM486" s="55">
        <f>($AP$6*R486+$AP$7*P486+$AP$8*Q486+$AP$9*S486+$AP$10*T486+$AP$11*U486+$AP$12*V486+$AP$13*W486+$AP$14*X486)/N486</f>
        <v>0.42211838006230529</v>
      </c>
      <c r="AN486" s="54">
        <f>AM486/AM$501</f>
        <v>0.86273803649895886</v>
      </c>
      <c r="AV486" s="44"/>
    </row>
    <row r="487" spans="1:48" s="56" customFormat="1" ht="15" customHeight="1" x14ac:dyDescent="0.2">
      <c r="A487" s="43" t="s">
        <v>24</v>
      </c>
      <c r="B487" s="43"/>
      <c r="C487" s="43" t="s">
        <v>117</v>
      </c>
      <c r="D487" s="43">
        <v>28</v>
      </c>
      <c r="E487" s="43">
        <v>19</v>
      </c>
      <c r="F487" s="43" t="s">
        <v>417</v>
      </c>
      <c r="G487" s="43"/>
      <c r="H487" s="43" t="s">
        <v>422</v>
      </c>
      <c r="I487" s="43">
        <v>23</v>
      </c>
      <c r="J487" s="43" t="s">
        <v>502</v>
      </c>
      <c r="K487" s="43">
        <v>9</v>
      </c>
      <c r="L487" s="58">
        <v>275</v>
      </c>
      <c r="M487" s="58">
        <v>360</v>
      </c>
      <c r="N487" s="23">
        <v>1596</v>
      </c>
      <c r="O487" s="23">
        <f>SUM(P487:X487)</f>
        <v>341</v>
      </c>
      <c r="P487" s="58">
        <v>45</v>
      </c>
      <c r="Q487" s="58">
        <v>14</v>
      </c>
      <c r="R487" s="58">
        <v>164</v>
      </c>
      <c r="S487" s="58">
        <v>0</v>
      </c>
      <c r="T487" s="58">
        <v>62</v>
      </c>
      <c r="U487" s="58">
        <v>2</v>
      </c>
      <c r="V487" s="58">
        <v>30</v>
      </c>
      <c r="W487" s="58">
        <v>24</v>
      </c>
      <c r="X487" s="58">
        <v>0</v>
      </c>
      <c r="Y487" s="54">
        <f>P487/$O487</f>
        <v>0.13196480938416422</v>
      </c>
      <c r="Z487" s="54">
        <f>Q487/$O487</f>
        <v>4.1055718475073312E-2</v>
      </c>
      <c r="AA487" s="54">
        <f>R487/$O487</f>
        <v>0.48093841642228741</v>
      </c>
      <c r="AB487" s="54">
        <f>S487/$O487</f>
        <v>0</v>
      </c>
      <c r="AC487" s="54">
        <f>T487/$O487</f>
        <v>0.18181818181818182</v>
      </c>
      <c r="AD487" s="54">
        <f>U487/$O487</f>
        <v>5.8651026392961877E-3</v>
      </c>
      <c r="AE487" s="54">
        <f>V487/$O487</f>
        <v>8.797653958944282E-2</v>
      </c>
      <c r="AF487" s="54">
        <f>W487/$O487</f>
        <v>7.0381231671554259E-2</v>
      </c>
      <c r="AG487" s="54">
        <f>X487/$O487</f>
        <v>0</v>
      </c>
      <c r="AH487" s="55">
        <f>(O487/N487)/($O$501/$N$501)</f>
        <v>0.90929999759270108</v>
      </c>
      <c r="AI487" s="54">
        <f>Y487+Z487+AA487</f>
        <v>0.6539589442815249</v>
      </c>
      <c r="AJ487" s="54">
        <f>AB487+AC487+AE487+AG487</f>
        <v>0.26979472140762462</v>
      </c>
      <c r="AK487" s="54">
        <f>AD487</f>
        <v>5.8651026392961877E-3</v>
      </c>
      <c r="AL487" s="54">
        <f>AF487</f>
        <v>7.0381231671554259E-2</v>
      </c>
      <c r="AM487" s="55">
        <f>($AP$6*R487+$AP$7*P487+$AP$8*Q487+$AP$9*S487+$AP$10*T487+$AP$11*U487+$AP$12*V487+$AP$13*W487+$AP$14*X487)/N487</f>
        <v>0.35526315789473684</v>
      </c>
      <c r="AN487" s="54">
        <f>AM487/AM$501</f>
        <v>0.72609735505306627</v>
      </c>
      <c r="AV487" s="44"/>
    </row>
    <row r="488" spans="1:48" s="56" customFormat="1" ht="15" customHeight="1" x14ac:dyDescent="0.2">
      <c r="A488" s="43" t="s">
        <v>118</v>
      </c>
      <c r="B488" s="43"/>
      <c r="C488" s="43" t="s">
        <v>118</v>
      </c>
      <c r="D488" s="43">
        <v>31</v>
      </c>
      <c r="E488" s="43">
        <v>18</v>
      </c>
      <c r="F488" s="43" t="s">
        <v>417</v>
      </c>
      <c r="G488" s="43"/>
      <c r="H488" s="43" t="s">
        <v>331</v>
      </c>
      <c r="I488" s="43">
        <v>18</v>
      </c>
      <c r="J488" s="43" t="s">
        <v>503</v>
      </c>
      <c r="K488" s="43">
        <v>10</v>
      </c>
      <c r="L488" s="58">
        <v>249</v>
      </c>
      <c r="M488" s="58">
        <v>250</v>
      </c>
      <c r="N488" s="23">
        <v>1263</v>
      </c>
      <c r="O488" s="23">
        <f>SUM(P488:X488)</f>
        <v>330</v>
      </c>
      <c r="P488" s="58">
        <v>56</v>
      </c>
      <c r="Q488" s="58">
        <v>5</v>
      </c>
      <c r="R488" s="58">
        <v>172</v>
      </c>
      <c r="S488" s="58">
        <v>0</v>
      </c>
      <c r="T488" s="58">
        <v>72</v>
      </c>
      <c r="U488" s="58">
        <v>8</v>
      </c>
      <c r="V488" s="58">
        <v>5</v>
      </c>
      <c r="W488" s="58">
        <v>8</v>
      </c>
      <c r="X488" s="58">
        <v>4</v>
      </c>
      <c r="Y488" s="54">
        <f>P488/$O488</f>
        <v>0.16969696969696971</v>
      </c>
      <c r="Z488" s="54">
        <f>Q488/$O488</f>
        <v>1.5151515151515152E-2</v>
      </c>
      <c r="AA488" s="54">
        <f>R488/$O488</f>
        <v>0.52121212121212124</v>
      </c>
      <c r="AB488" s="54">
        <f>S488/$O488</f>
        <v>0</v>
      </c>
      <c r="AC488" s="54">
        <f>T488/$O488</f>
        <v>0.21818181818181817</v>
      </c>
      <c r="AD488" s="54">
        <f>U488/$O488</f>
        <v>2.4242424242424242E-2</v>
      </c>
      <c r="AE488" s="54">
        <f>V488/$O488</f>
        <v>1.5151515151515152E-2</v>
      </c>
      <c r="AF488" s="54">
        <f>W488/$O488</f>
        <v>2.4242424242424242E-2</v>
      </c>
      <c r="AG488" s="54">
        <f>X488/$O488</f>
        <v>1.2121212121212121E-2</v>
      </c>
      <c r="AH488" s="55">
        <f>(O488/N488)/($O$501/$N$501)</f>
        <v>1.1119782362715125</v>
      </c>
      <c r="AI488" s="54">
        <f>Y488+Z488+AA488</f>
        <v>0.70606060606060606</v>
      </c>
      <c r="AJ488" s="54">
        <f>AB488+AC488+AE488+AG488</f>
        <v>0.24545454545454545</v>
      </c>
      <c r="AK488" s="54">
        <f>AD488</f>
        <v>2.4242424242424242E-2</v>
      </c>
      <c r="AL488" s="54">
        <f>AF488</f>
        <v>2.4242424242424242E-2</v>
      </c>
      <c r="AM488" s="55">
        <f>($AP$6*R488+$AP$7*P488+$AP$8*Q488+$AP$9*S488+$AP$10*T488+$AP$11*U488+$AP$12*V488+$AP$13*W488+$AP$14*X488)/N488</f>
        <v>0.48733174980205857</v>
      </c>
      <c r="AN488" s="54">
        <f>AM488/AM$501</f>
        <v>0.99602305136718372</v>
      </c>
      <c r="AV488" s="44"/>
    </row>
    <row r="489" spans="1:48" s="56" customFormat="1" ht="15" customHeight="1" x14ac:dyDescent="0.2">
      <c r="A489" s="43" t="s">
        <v>496</v>
      </c>
      <c r="B489" s="43"/>
      <c r="C489" s="43" t="s">
        <v>119</v>
      </c>
      <c r="D489" s="43">
        <v>5</v>
      </c>
      <c r="E489" s="43">
        <v>21</v>
      </c>
      <c r="F489" s="43"/>
      <c r="G489" s="43" t="s">
        <v>586</v>
      </c>
      <c r="H489" s="43" t="s">
        <v>171</v>
      </c>
      <c r="I489" s="43">
        <v>1</v>
      </c>
      <c r="J489" s="43" t="s">
        <v>501</v>
      </c>
      <c r="K489" s="43">
        <v>6</v>
      </c>
      <c r="L489" s="58">
        <v>219</v>
      </c>
      <c r="M489" s="58">
        <v>233</v>
      </c>
      <c r="N489" s="23">
        <v>1063</v>
      </c>
      <c r="O489" s="23">
        <f>SUM(P489:X489)</f>
        <v>234</v>
      </c>
      <c r="P489" s="58">
        <v>10</v>
      </c>
      <c r="Q489" s="58">
        <v>11</v>
      </c>
      <c r="R489" s="58">
        <v>44</v>
      </c>
      <c r="S489" s="58">
        <v>0</v>
      </c>
      <c r="T489" s="58">
        <v>70</v>
      </c>
      <c r="U489" s="58">
        <v>34</v>
      </c>
      <c r="V489" s="58">
        <v>26</v>
      </c>
      <c r="W489" s="58">
        <v>23</v>
      </c>
      <c r="X489" s="58">
        <v>16</v>
      </c>
      <c r="Y489" s="54">
        <f>P489/$O489</f>
        <v>4.2735042735042736E-2</v>
      </c>
      <c r="Z489" s="54">
        <f>Q489/$O489</f>
        <v>4.7008547008547008E-2</v>
      </c>
      <c r="AA489" s="54">
        <f>R489/$O489</f>
        <v>0.18803418803418803</v>
      </c>
      <c r="AB489" s="54">
        <f>S489/$O489</f>
        <v>0</v>
      </c>
      <c r="AC489" s="54">
        <f>T489/$O489</f>
        <v>0.29914529914529914</v>
      </c>
      <c r="AD489" s="54">
        <f>U489/$O489</f>
        <v>0.14529914529914531</v>
      </c>
      <c r="AE489" s="54">
        <f>V489/$O489</f>
        <v>0.1111111111111111</v>
      </c>
      <c r="AF489" s="54">
        <f>W489/$O489</f>
        <v>9.8290598290598288E-2</v>
      </c>
      <c r="AG489" s="54">
        <f>X489/$O489</f>
        <v>6.8376068376068383E-2</v>
      </c>
      <c r="AH489" s="55">
        <f>(O489/N489)/($O$501/$N$501)</f>
        <v>0.93684618120287166</v>
      </c>
      <c r="AI489" s="54">
        <f>Y489+Z489+AA489</f>
        <v>0.27777777777777779</v>
      </c>
      <c r="AJ489" s="54">
        <f>AB489+AC489+AE489+AG489</f>
        <v>0.4786324786324786</v>
      </c>
      <c r="AK489" s="54">
        <f>AD489</f>
        <v>0.14529914529914531</v>
      </c>
      <c r="AL489" s="54">
        <f>AF489</f>
        <v>9.8290598290598288E-2</v>
      </c>
      <c r="AM489" s="55">
        <f>($AP$6*R489+$AP$7*P489+$AP$8*Q489+$AP$9*S489+$AP$10*T489+$AP$11*U489+$AP$12*V489+$AP$13*W489+$AP$14*X489)/N489</f>
        <v>0.59172154280338662</v>
      </c>
      <c r="AN489" s="54">
        <f>AM489/AM$501</f>
        <v>1.2093779994061802</v>
      </c>
      <c r="AV489" s="44"/>
    </row>
    <row r="490" spans="1:48" s="56" customFormat="1" ht="15" customHeight="1" x14ac:dyDescent="0.2">
      <c r="A490" s="43" t="s">
        <v>492</v>
      </c>
      <c r="B490" s="43"/>
      <c r="C490" s="43" t="s">
        <v>112</v>
      </c>
      <c r="D490" s="43">
        <v>17</v>
      </c>
      <c r="E490" s="43">
        <v>23</v>
      </c>
      <c r="F490" s="43" t="s">
        <v>416</v>
      </c>
      <c r="G490" s="43"/>
      <c r="H490" s="43" t="s">
        <v>72</v>
      </c>
      <c r="I490" s="43">
        <v>11</v>
      </c>
      <c r="J490" s="43" t="s">
        <v>110</v>
      </c>
      <c r="K490" s="43">
        <v>5</v>
      </c>
      <c r="L490" s="58">
        <v>442</v>
      </c>
      <c r="M490" s="58">
        <v>467</v>
      </c>
      <c r="N490" s="23">
        <v>2194</v>
      </c>
      <c r="O490" s="23">
        <f>SUM(P490:X490)</f>
        <v>498</v>
      </c>
      <c r="P490" s="58">
        <v>6</v>
      </c>
      <c r="Q490" s="58">
        <v>3</v>
      </c>
      <c r="R490" s="58">
        <v>56</v>
      </c>
      <c r="S490" s="58">
        <v>2</v>
      </c>
      <c r="T490" s="58">
        <v>339</v>
      </c>
      <c r="U490" s="58">
        <v>52</v>
      </c>
      <c r="V490" s="58">
        <v>22</v>
      </c>
      <c r="W490" s="58">
        <v>12</v>
      </c>
      <c r="X490" s="58">
        <v>6</v>
      </c>
      <c r="Y490" s="54">
        <f>P490/$O490</f>
        <v>1.2048192771084338E-2</v>
      </c>
      <c r="Z490" s="54">
        <f>Q490/$O490</f>
        <v>6.024096385542169E-3</v>
      </c>
      <c r="AA490" s="54">
        <f>R490/$O490</f>
        <v>0.11244979919678715</v>
      </c>
      <c r="AB490" s="54">
        <f>S490/$O490</f>
        <v>4.0160642570281121E-3</v>
      </c>
      <c r="AC490" s="54">
        <f>T490/$O490</f>
        <v>0.68072289156626509</v>
      </c>
      <c r="AD490" s="54">
        <f>U490/$O490</f>
        <v>0.10441767068273092</v>
      </c>
      <c r="AE490" s="54">
        <f>V490/$O490</f>
        <v>4.4176706827309238E-2</v>
      </c>
      <c r="AF490" s="54">
        <f>W490/$O490</f>
        <v>2.4096385542168676E-2</v>
      </c>
      <c r="AG490" s="54">
        <f>X490/$O490</f>
        <v>1.2048192771084338E-2</v>
      </c>
      <c r="AH490" s="55">
        <f>(O490/N490)/($O$501/$N$501)</f>
        <v>0.96600287171713251</v>
      </c>
      <c r="AI490" s="54">
        <f>Y490+Z490+AA490</f>
        <v>0.13052208835341367</v>
      </c>
      <c r="AJ490" s="54">
        <f>AB490+AC490+AE490+AG490</f>
        <v>0.74096385542168686</v>
      </c>
      <c r="AK490" s="54">
        <f>AD490</f>
        <v>0.10441767068273092</v>
      </c>
      <c r="AL490" s="54">
        <f>AF490</f>
        <v>2.4096385542168676E-2</v>
      </c>
      <c r="AM490" s="55">
        <f>($AP$6*R490+$AP$7*P490+$AP$8*Q490+$AP$9*S490+$AP$10*T490+$AP$11*U490+$AP$12*V490+$AP$13*W490+$AP$14*X490)/N490</f>
        <v>0.6383318140382862</v>
      </c>
      <c r="AN490" s="54">
        <f>AM490/AM$501</f>
        <v>1.3046414510472715</v>
      </c>
      <c r="AV490" s="44"/>
    </row>
    <row r="491" spans="1:48" s="56" customFormat="1" ht="15" customHeight="1" x14ac:dyDescent="0.2">
      <c r="A491" s="43" t="s">
        <v>183</v>
      </c>
      <c r="B491" s="43"/>
      <c r="C491" s="43" t="s">
        <v>119</v>
      </c>
      <c r="D491" s="43">
        <v>5</v>
      </c>
      <c r="E491" s="43">
        <v>22</v>
      </c>
      <c r="F491" s="43"/>
      <c r="G491" s="43" t="s">
        <v>585</v>
      </c>
      <c r="H491" s="43" t="s">
        <v>171</v>
      </c>
      <c r="I491" s="43">
        <v>1</v>
      </c>
      <c r="J491" s="43" t="s">
        <v>501</v>
      </c>
      <c r="K491" s="43">
        <v>6</v>
      </c>
      <c r="L491" s="58">
        <v>322</v>
      </c>
      <c r="M491" s="58">
        <v>329</v>
      </c>
      <c r="N491" s="23">
        <v>1673</v>
      </c>
      <c r="O491" s="23">
        <f>SUM(P491:X491)</f>
        <v>403</v>
      </c>
      <c r="P491" s="58">
        <v>66</v>
      </c>
      <c r="Q491" s="58">
        <v>25</v>
      </c>
      <c r="R491" s="58">
        <v>175</v>
      </c>
      <c r="S491" s="58">
        <v>0</v>
      </c>
      <c r="T491" s="58">
        <v>79</v>
      </c>
      <c r="U491" s="58">
        <v>5</v>
      </c>
      <c r="V491" s="58">
        <v>17</v>
      </c>
      <c r="W491" s="58">
        <v>36</v>
      </c>
      <c r="X491" s="58">
        <v>0</v>
      </c>
      <c r="Y491" s="54">
        <f>P491/$O491</f>
        <v>0.16377171215880892</v>
      </c>
      <c r="Z491" s="54">
        <f>Q491/$O491</f>
        <v>6.2034739454094295E-2</v>
      </c>
      <c r="AA491" s="54">
        <f>R491/$O491</f>
        <v>0.43424317617866004</v>
      </c>
      <c r="AB491" s="54">
        <f>S491/$O491</f>
        <v>0</v>
      </c>
      <c r="AC491" s="54">
        <f>T491/$O491</f>
        <v>0.19602977667493796</v>
      </c>
      <c r="AD491" s="54">
        <f>U491/$O491</f>
        <v>1.2406947890818859E-2</v>
      </c>
      <c r="AE491" s="54">
        <f>V491/$O491</f>
        <v>4.2183622828784122E-2</v>
      </c>
      <c r="AF491" s="54">
        <f>W491/$O491</f>
        <v>8.9330024813895778E-2</v>
      </c>
      <c r="AG491" s="54">
        <f>X491/$O491</f>
        <v>0</v>
      </c>
      <c r="AH491" s="55">
        <f>(O491/N491)/($O$501/$N$501)</f>
        <v>1.0251674373772408</v>
      </c>
      <c r="AI491" s="54">
        <f>Y491+Z491+AA491</f>
        <v>0.66004962779156329</v>
      </c>
      <c r="AJ491" s="54">
        <f>AB491+AC491+AE491+AG491</f>
        <v>0.23821339950372208</v>
      </c>
      <c r="AK491" s="54">
        <f>AD491</f>
        <v>1.2406947890818859E-2</v>
      </c>
      <c r="AL491" s="54">
        <f>AF491</f>
        <v>8.9330024813895778E-2</v>
      </c>
      <c r="AM491" s="55">
        <f>($AP$6*R491+$AP$7*P491+$AP$8*Q491+$AP$9*S491+$AP$10*T491+$AP$11*U491+$AP$12*V491+$AP$13*W491+$AP$14*X491)/N491</f>
        <v>0.43156007172743577</v>
      </c>
      <c r="AN491" s="54">
        <f>AM491/AM$501</f>
        <v>0.88203524532270383</v>
      </c>
      <c r="AV491" s="44"/>
    </row>
    <row r="492" spans="1:48" s="56" customFormat="1" ht="15" customHeight="1" x14ac:dyDescent="0.2">
      <c r="A492" s="43" t="s">
        <v>490</v>
      </c>
      <c r="B492" s="43"/>
      <c r="C492" s="43" t="s">
        <v>112</v>
      </c>
      <c r="D492" s="43">
        <v>17</v>
      </c>
      <c r="E492" s="43">
        <v>11</v>
      </c>
      <c r="F492" s="43"/>
      <c r="G492" s="43"/>
      <c r="H492" s="43" t="s">
        <v>72</v>
      </c>
      <c r="I492" s="43">
        <v>11</v>
      </c>
      <c r="J492" s="43" t="s">
        <v>110</v>
      </c>
      <c r="K492" s="43">
        <v>5</v>
      </c>
      <c r="L492" s="58">
        <v>39</v>
      </c>
      <c r="M492" s="58">
        <v>39</v>
      </c>
      <c r="N492" s="23">
        <v>237</v>
      </c>
      <c r="O492" s="23">
        <f>SUM(P492:X492)</f>
        <v>45</v>
      </c>
      <c r="P492" s="58">
        <v>16</v>
      </c>
      <c r="Q492" s="58">
        <v>0</v>
      </c>
      <c r="R492" s="58">
        <v>24</v>
      </c>
      <c r="S492" s="58">
        <v>0</v>
      </c>
      <c r="T492" s="58">
        <v>2</v>
      </c>
      <c r="U492" s="58">
        <v>2</v>
      </c>
      <c r="V492" s="58">
        <v>0</v>
      </c>
      <c r="W492" s="58">
        <v>0</v>
      </c>
      <c r="X492" s="58">
        <v>1</v>
      </c>
      <c r="Y492" s="54">
        <f>P492/$O492</f>
        <v>0.35555555555555557</v>
      </c>
      <c r="Z492" s="54">
        <f>Q492/$O492</f>
        <v>0</v>
      </c>
      <c r="AA492" s="54">
        <f>R492/$O492</f>
        <v>0.53333333333333333</v>
      </c>
      <c r="AB492" s="54">
        <f>S492/$O492</f>
        <v>0</v>
      </c>
      <c r="AC492" s="54">
        <f>T492/$O492</f>
        <v>4.4444444444444446E-2</v>
      </c>
      <c r="AD492" s="54">
        <f>U492/$O492</f>
        <v>4.4444444444444446E-2</v>
      </c>
      <c r="AE492" s="54">
        <f>V492/$O492</f>
        <v>0</v>
      </c>
      <c r="AF492" s="54">
        <f>W492/$O492</f>
        <v>0</v>
      </c>
      <c r="AG492" s="54">
        <f>X492/$O492</f>
        <v>2.2222222222222223E-2</v>
      </c>
      <c r="AH492" s="55">
        <f>(O492/N492)/($O$501/$N$501)</f>
        <v>0.80807164120306119</v>
      </c>
      <c r="AI492" s="54">
        <f>Y492+Z492+AA492</f>
        <v>0.88888888888888884</v>
      </c>
      <c r="AJ492" s="54">
        <f>AB492+AC492+AE492+AG492</f>
        <v>6.6666666666666666E-2</v>
      </c>
      <c r="AK492" s="54">
        <f>AD492</f>
        <v>4.4444444444444446E-2</v>
      </c>
      <c r="AL492" s="54">
        <f>AF492</f>
        <v>0</v>
      </c>
      <c r="AM492" s="55">
        <f>($AP$6*R492+$AP$7*P492+$AP$8*Q492+$AP$9*S492+$AP$10*T492+$AP$11*U492+$AP$12*V492+$AP$13*W492+$AP$14*X492)/N492</f>
        <v>0.39873417721518989</v>
      </c>
      <c r="AN492" s="54">
        <f>AM492/AM$501</f>
        <v>0.81494471073466512</v>
      </c>
      <c r="AV492" s="44"/>
    </row>
    <row r="493" spans="1:48" s="56" customFormat="1" ht="15" customHeight="1" x14ac:dyDescent="0.2">
      <c r="A493" s="43" t="s">
        <v>286</v>
      </c>
      <c r="B493" s="43"/>
      <c r="C493" s="43" t="s">
        <v>109</v>
      </c>
      <c r="D493" s="43">
        <v>26</v>
      </c>
      <c r="E493" s="43">
        <v>19</v>
      </c>
      <c r="F493" s="43"/>
      <c r="G493" s="43"/>
      <c r="H493" s="43" t="s">
        <v>286</v>
      </c>
      <c r="I493" s="43">
        <v>25</v>
      </c>
      <c r="J493" s="43" t="s">
        <v>507</v>
      </c>
      <c r="K493" s="43">
        <v>4</v>
      </c>
      <c r="L493" s="58">
        <v>45</v>
      </c>
      <c r="M493" s="58">
        <v>47</v>
      </c>
      <c r="N493" s="23">
        <v>279</v>
      </c>
      <c r="O493" s="23">
        <f>SUM(P493:X493)</f>
        <v>71</v>
      </c>
      <c r="P493" s="58">
        <v>16</v>
      </c>
      <c r="Q493" s="58">
        <v>0</v>
      </c>
      <c r="R493" s="58">
        <v>41</v>
      </c>
      <c r="S493" s="58">
        <v>0</v>
      </c>
      <c r="T493" s="58">
        <v>13</v>
      </c>
      <c r="U493" s="58">
        <v>1</v>
      </c>
      <c r="V493" s="58">
        <v>0</v>
      </c>
      <c r="W493" s="58">
        <v>0</v>
      </c>
      <c r="X493" s="58">
        <v>0</v>
      </c>
      <c r="Y493" s="54">
        <f>P493/$O493</f>
        <v>0.22535211267605634</v>
      </c>
      <c r="Z493" s="54">
        <f>Q493/$O493</f>
        <v>0</v>
      </c>
      <c r="AA493" s="54">
        <f>R493/$O493</f>
        <v>0.57746478873239437</v>
      </c>
      <c r="AB493" s="54">
        <f>S493/$O493</f>
        <v>0</v>
      </c>
      <c r="AC493" s="54">
        <f>T493/$O493</f>
        <v>0.18309859154929578</v>
      </c>
      <c r="AD493" s="54">
        <f>U493/$O493</f>
        <v>1.4084507042253521E-2</v>
      </c>
      <c r="AE493" s="54">
        <f>V493/$O493</f>
        <v>0</v>
      </c>
      <c r="AF493" s="54">
        <f>W493/$O493</f>
        <v>0</v>
      </c>
      <c r="AG493" s="54">
        <f>X493/$O493</f>
        <v>0</v>
      </c>
      <c r="AH493" s="55">
        <f>(O493/N493)/($O$501/$N$501)</f>
        <v>1.0830283955813549</v>
      </c>
      <c r="AI493" s="54">
        <f>Y493+Z493+AA493</f>
        <v>0.80281690140845074</v>
      </c>
      <c r="AJ493" s="54">
        <f>AB493+AC493+AE493+AG493</f>
        <v>0.18309859154929578</v>
      </c>
      <c r="AK493" s="54">
        <f>AD493</f>
        <v>1.4084507042253521E-2</v>
      </c>
      <c r="AL493" s="54">
        <f>AF493</f>
        <v>0</v>
      </c>
      <c r="AM493" s="55">
        <f>($AP$6*R493+$AP$7*P493+$AP$8*Q493+$AP$9*S493+$AP$10*T493+$AP$11*U493+$AP$12*V493+$AP$13*W493+$AP$14*X493)/N493</f>
        <v>0.46415770609318996</v>
      </c>
      <c r="AN493" s="54">
        <f>AM493/AM$501</f>
        <v>0.94865925506866822</v>
      </c>
      <c r="AV493" s="44"/>
    </row>
    <row r="494" spans="1:48" s="56" customFormat="1" ht="15" customHeight="1" x14ac:dyDescent="0.2">
      <c r="A494" s="43" t="s">
        <v>465</v>
      </c>
      <c r="B494" s="43"/>
      <c r="C494" s="43" t="s">
        <v>118</v>
      </c>
      <c r="D494" s="43">
        <v>31</v>
      </c>
      <c r="E494" s="43">
        <v>19</v>
      </c>
      <c r="F494" s="43"/>
      <c r="G494" s="43"/>
      <c r="H494" s="43" t="s">
        <v>331</v>
      </c>
      <c r="I494" s="43">
        <v>18</v>
      </c>
      <c r="J494" s="43" t="s">
        <v>504</v>
      </c>
      <c r="K494" s="43">
        <v>7</v>
      </c>
      <c r="L494" s="58">
        <v>36</v>
      </c>
      <c r="M494" s="58">
        <v>39</v>
      </c>
      <c r="N494" s="23">
        <v>226</v>
      </c>
      <c r="O494" s="23">
        <f>SUM(P494:X494)</f>
        <v>57</v>
      </c>
      <c r="P494" s="58">
        <v>11</v>
      </c>
      <c r="Q494" s="58">
        <v>3</v>
      </c>
      <c r="R494" s="58">
        <v>38</v>
      </c>
      <c r="S494" s="58">
        <v>0</v>
      </c>
      <c r="T494" s="58">
        <v>3</v>
      </c>
      <c r="U494" s="58">
        <v>1</v>
      </c>
      <c r="V494" s="58">
        <v>0</v>
      </c>
      <c r="W494" s="58">
        <v>0</v>
      </c>
      <c r="X494" s="58">
        <v>1</v>
      </c>
      <c r="Y494" s="54">
        <f>P494/$O494</f>
        <v>0.19298245614035087</v>
      </c>
      <c r="Z494" s="54">
        <f>Q494/$O494</f>
        <v>5.2631578947368418E-2</v>
      </c>
      <c r="AA494" s="54">
        <f>R494/$O494</f>
        <v>0.66666666666666663</v>
      </c>
      <c r="AB494" s="54">
        <f>S494/$O494</f>
        <v>0</v>
      </c>
      <c r="AC494" s="54">
        <f>T494/$O494</f>
        <v>5.2631578947368418E-2</v>
      </c>
      <c r="AD494" s="54">
        <f>U494/$O494</f>
        <v>1.7543859649122806E-2</v>
      </c>
      <c r="AE494" s="54">
        <f>V494/$O494</f>
        <v>0</v>
      </c>
      <c r="AF494" s="54">
        <f>W494/$O494</f>
        <v>0</v>
      </c>
      <c r="AG494" s="54">
        <f>X494/$O494</f>
        <v>1.7543859649122806E-2</v>
      </c>
      <c r="AH494" s="55">
        <f>(O494/N494)/($O$501/$N$501)</f>
        <v>1.0733765782706148</v>
      </c>
      <c r="AI494" s="54">
        <f>Y494+Z494+AA494</f>
        <v>0.91228070175438591</v>
      </c>
      <c r="AJ494" s="54">
        <f>AB494+AC494+AE494+AG494</f>
        <v>7.0175438596491224E-2</v>
      </c>
      <c r="AK494" s="54">
        <f>AD494</f>
        <v>1.7543859649122806E-2</v>
      </c>
      <c r="AL494" s="54">
        <f>AF494</f>
        <v>0</v>
      </c>
      <c r="AM494" s="55">
        <f>($AP$6*R494+$AP$7*P494+$AP$8*Q494+$AP$9*S494+$AP$10*T494+$AP$11*U494+$AP$12*V494+$AP$13*W494+$AP$14*X494)/N494</f>
        <v>0.41592920353982299</v>
      </c>
      <c r="AN494" s="54">
        <f>AM494/AM$501</f>
        <v>0.85008841437219029</v>
      </c>
      <c r="AV494" s="44"/>
    </row>
    <row r="495" spans="1:48" s="56" customFormat="1" ht="15" customHeight="1" x14ac:dyDescent="0.2">
      <c r="A495" s="43" t="s">
        <v>464</v>
      </c>
      <c r="B495" s="43"/>
      <c r="C495" s="43" t="s">
        <v>29</v>
      </c>
      <c r="D495" s="43">
        <v>15</v>
      </c>
      <c r="E495" s="43">
        <v>4</v>
      </c>
      <c r="F495" s="43"/>
      <c r="G495" s="43"/>
      <c r="H495" s="43" t="s">
        <v>29</v>
      </c>
      <c r="I495" s="43">
        <v>8</v>
      </c>
      <c r="J495" s="43" t="s">
        <v>502</v>
      </c>
      <c r="K495" s="43">
        <v>9</v>
      </c>
      <c r="L495" s="58">
        <v>137</v>
      </c>
      <c r="M495" s="58">
        <v>141</v>
      </c>
      <c r="N495" s="23">
        <v>840</v>
      </c>
      <c r="O495" s="23">
        <f>SUM(P495:X495)</f>
        <v>195</v>
      </c>
      <c r="P495" s="58">
        <v>36</v>
      </c>
      <c r="Q495" s="58">
        <v>8</v>
      </c>
      <c r="R495" s="58">
        <v>136</v>
      </c>
      <c r="S495" s="58">
        <v>0</v>
      </c>
      <c r="T495" s="58">
        <v>12</v>
      </c>
      <c r="U495" s="58">
        <v>2</v>
      </c>
      <c r="V495" s="58">
        <v>0</v>
      </c>
      <c r="W495" s="58">
        <v>1</v>
      </c>
      <c r="X495" s="58">
        <v>0</v>
      </c>
      <c r="Y495" s="54">
        <f>P495/$O495</f>
        <v>0.18461538461538463</v>
      </c>
      <c r="Z495" s="54">
        <f>Q495/$O495</f>
        <v>4.1025641025641026E-2</v>
      </c>
      <c r="AA495" s="54">
        <f>R495/$O495</f>
        <v>0.6974358974358974</v>
      </c>
      <c r="AB495" s="54">
        <f>S495/$O495</f>
        <v>0</v>
      </c>
      <c r="AC495" s="54">
        <f>T495/$O495</f>
        <v>6.1538461538461542E-2</v>
      </c>
      <c r="AD495" s="54">
        <f>U495/$O495</f>
        <v>1.0256410256410256E-2</v>
      </c>
      <c r="AE495" s="54">
        <f>V495/$O495</f>
        <v>0</v>
      </c>
      <c r="AF495" s="54">
        <f>W495/$O495</f>
        <v>5.1282051282051282E-3</v>
      </c>
      <c r="AG495" s="54">
        <f>X495/$O495</f>
        <v>0</v>
      </c>
      <c r="AH495" s="55">
        <f>(O495/N495)/($O$501/$N$501)</f>
        <v>0.98796378037564747</v>
      </c>
      <c r="AI495" s="54">
        <f>Y495+Z495+AA495</f>
        <v>0.92307692307692302</v>
      </c>
      <c r="AJ495" s="54">
        <f>AB495+AC495+AE495+AG495</f>
        <v>6.1538461538461542E-2</v>
      </c>
      <c r="AK495" s="54">
        <f>AD495</f>
        <v>1.0256410256410256E-2</v>
      </c>
      <c r="AL495" s="54">
        <f>AF495</f>
        <v>5.1282051282051282E-3</v>
      </c>
      <c r="AM495" s="55">
        <f>($AP$6*R495+$AP$7*P495+$AP$8*Q495+$AP$9*S495+$AP$10*T495+$AP$11*U495+$AP$12*V495+$AP$13*W495+$AP$14*X495)/N495</f>
        <v>0.36547619047619045</v>
      </c>
      <c r="AN495" s="54">
        <f>AM495/AM$501</f>
        <v>0.74697105326711377</v>
      </c>
      <c r="AV495" s="44"/>
    </row>
    <row r="496" spans="1:48" s="56" customFormat="1" ht="15" customHeight="1" x14ac:dyDescent="0.2">
      <c r="A496" s="43" t="s">
        <v>450</v>
      </c>
      <c r="B496" s="43">
        <v>5</v>
      </c>
      <c r="C496" s="43" t="s">
        <v>322</v>
      </c>
      <c r="D496" s="43">
        <v>1</v>
      </c>
      <c r="E496" s="43">
        <v>14</v>
      </c>
      <c r="F496" s="43"/>
      <c r="G496" s="43"/>
      <c r="H496" s="43" t="s">
        <v>218</v>
      </c>
      <c r="I496" s="43">
        <v>6</v>
      </c>
      <c r="J496" s="43" t="s">
        <v>501</v>
      </c>
      <c r="K496" s="43">
        <v>6</v>
      </c>
      <c r="L496" s="58">
        <v>148</v>
      </c>
      <c r="M496" s="58">
        <v>148</v>
      </c>
      <c r="N496" s="23">
        <v>804</v>
      </c>
      <c r="O496" s="22">
        <f>SUM(P496:X496)</f>
        <v>226</v>
      </c>
      <c r="P496" s="58">
        <v>11</v>
      </c>
      <c r="Q496" s="58">
        <v>25</v>
      </c>
      <c r="R496" s="58">
        <v>88</v>
      </c>
      <c r="S496" s="58">
        <v>0</v>
      </c>
      <c r="T496" s="58">
        <v>34</v>
      </c>
      <c r="U496" s="58">
        <v>1</v>
      </c>
      <c r="V496" s="58">
        <v>0</v>
      </c>
      <c r="W496" s="58">
        <v>67</v>
      </c>
      <c r="X496" s="58">
        <v>0</v>
      </c>
      <c r="Y496" s="54">
        <f>P496/$O496</f>
        <v>4.8672566371681415E-2</v>
      </c>
      <c r="Z496" s="54">
        <f>Q496/$O496</f>
        <v>0.11061946902654868</v>
      </c>
      <c r="AA496" s="54">
        <f>R496/$O496</f>
        <v>0.38938053097345132</v>
      </c>
      <c r="AB496" s="54">
        <f>S496/$O496</f>
        <v>0</v>
      </c>
      <c r="AC496" s="54">
        <f>T496/$O496</f>
        <v>0.15044247787610621</v>
      </c>
      <c r="AD496" s="54">
        <f>U496/$O496</f>
        <v>4.4247787610619468E-3</v>
      </c>
      <c r="AE496" s="54">
        <f>V496/$O496</f>
        <v>0</v>
      </c>
      <c r="AF496" s="54">
        <f>W496/$O496</f>
        <v>0.29646017699115046</v>
      </c>
      <c r="AG496" s="54">
        <f>X496/$O496</f>
        <v>0</v>
      </c>
      <c r="AH496" s="55">
        <f>(O496/N496)/($O$501/$N$501)</f>
        <v>1.1962944512470526</v>
      </c>
      <c r="AI496" s="54">
        <f>Y496+Z496+AA496</f>
        <v>0.54867256637168138</v>
      </c>
      <c r="AJ496" s="54">
        <f>AB496+AC496+AE496+AG496</f>
        <v>0.15044247787610621</v>
      </c>
      <c r="AK496" s="54">
        <f>AD496</f>
        <v>4.4247787610619468E-3</v>
      </c>
      <c r="AL496" s="54">
        <f>AF496</f>
        <v>0.29646017699115046</v>
      </c>
      <c r="AM496" s="55">
        <f>($AP$6*R496+$AP$7*P496+$AP$8*Q496+$AP$9*S496+$AP$10*T496+$AP$11*U496+$AP$12*V496+$AP$13*W496+$AP$14*X496)/N496</f>
        <v>0.4116915422885572</v>
      </c>
      <c r="AN496" s="54">
        <f>AM496/AM$501</f>
        <v>0.84142735690597636</v>
      </c>
      <c r="AV496" s="44"/>
    </row>
    <row r="497" spans="1:48" s="56" customFormat="1" ht="15" customHeight="1" x14ac:dyDescent="0.2">
      <c r="A497" s="43" t="s">
        <v>566</v>
      </c>
      <c r="B497" s="43"/>
      <c r="C497" s="43" t="s">
        <v>29</v>
      </c>
      <c r="D497" s="43">
        <v>15</v>
      </c>
      <c r="E497" s="43">
        <v>5</v>
      </c>
      <c r="F497" s="43"/>
      <c r="G497" s="43"/>
      <c r="H497" s="43" t="s">
        <v>348</v>
      </c>
      <c r="I497" s="43">
        <v>2</v>
      </c>
      <c r="J497" s="43" t="s">
        <v>502</v>
      </c>
      <c r="K497" s="43">
        <v>9</v>
      </c>
      <c r="L497" s="58">
        <v>74</v>
      </c>
      <c r="M497" s="58">
        <v>104</v>
      </c>
      <c r="N497" s="23">
        <v>498</v>
      </c>
      <c r="O497" s="23">
        <f>SUM(P497:X497)</f>
        <v>110</v>
      </c>
      <c r="P497" s="58">
        <v>33</v>
      </c>
      <c r="Q497" s="58">
        <v>5</v>
      </c>
      <c r="R497" s="58">
        <v>45</v>
      </c>
      <c r="S497" s="58">
        <v>0</v>
      </c>
      <c r="T497" s="58">
        <v>17</v>
      </c>
      <c r="U497" s="58">
        <v>0</v>
      </c>
      <c r="V497" s="58">
        <v>0</v>
      </c>
      <c r="W497" s="58">
        <v>6</v>
      </c>
      <c r="X497" s="58">
        <v>4</v>
      </c>
      <c r="Y497" s="54">
        <f>P497/$O497</f>
        <v>0.3</v>
      </c>
      <c r="Z497" s="54">
        <f>Q497/$O497</f>
        <v>4.5454545454545456E-2</v>
      </c>
      <c r="AA497" s="54">
        <f>R497/$O497</f>
        <v>0.40909090909090912</v>
      </c>
      <c r="AB497" s="54">
        <f>S497/$O497</f>
        <v>0</v>
      </c>
      <c r="AC497" s="54">
        <f>T497/$O497</f>
        <v>0.15454545454545454</v>
      </c>
      <c r="AD497" s="54">
        <f>U497/$O497</f>
        <v>0</v>
      </c>
      <c r="AE497" s="54">
        <f>V497/$O497</f>
        <v>0</v>
      </c>
      <c r="AF497" s="54">
        <f>W497/$O497</f>
        <v>5.4545454545454543E-2</v>
      </c>
      <c r="AG497" s="54">
        <f>X497/$O497</f>
        <v>3.6363636363636362E-2</v>
      </c>
      <c r="AH497" s="55">
        <f>(O497/N497)/($O$501/$N$501)</f>
        <v>0.94004585837410992</v>
      </c>
      <c r="AI497" s="54">
        <f>Y497+Z497+AA497</f>
        <v>0.75454545454545463</v>
      </c>
      <c r="AJ497" s="54">
        <f>AB497+AC497+AE497+AG497</f>
        <v>0.19090909090909092</v>
      </c>
      <c r="AK497" s="54">
        <f>AD497</f>
        <v>0</v>
      </c>
      <c r="AL497" s="54">
        <f>AF497</f>
        <v>5.4545454545454543E-2</v>
      </c>
      <c r="AM497" s="55">
        <f>($AP$6*R497+$AP$7*P497+$AP$8*Q497+$AP$9*S497+$AP$10*T497+$AP$11*U497+$AP$12*V497+$AP$13*W497+$AP$14*X497)/N497</f>
        <v>0.41867469879518071</v>
      </c>
      <c r="AN497" s="54">
        <f>AM497/AM$501</f>
        <v>0.85569973881978934</v>
      </c>
      <c r="AV497" s="44"/>
    </row>
    <row r="498" spans="1:48" s="56" customFormat="1" ht="15" customHeight="1" x14ac:dyDescent="0.2">
      <c r="A498" s="43" t="s">
        <v>387</v>
      </c>
      <c r="B498" s="43"/>
      <c r="C498" s="43" t="s">
        <v>329</v>
      </c>
      <c r="D498" s="43">
        <v>22</v>
      </c>
      <c r="E498" s="43">
        <v>8</v>
      </c>
      <c r="F498" s="43"/>
      <c r="G498" s="43" t="s">
        <v>586</v>
      </c>
      <c r="H498" s="43" t="s">
        <v>329</v>
      </c>
      <c r="I498" s="43">
        <v>15</v>
      </c>
      <c r="J498" s="43" t="s">
        <v>507</v>
      </c>
      <c r="K498" s="43">
        <v>4</v>
      </c>
      <c r="L498" s="58">
        <v>232</v>
      </c>
      <c r="M498" s="58">
        <v>241</v>
      </c>
      <c r="N498" s="23">
        <v>1262</v>
      </c>
      <c r="O498" s="23">
        <f>SUM(P498:X498)</f>
        <v>310</v>
      </c>
      <c r="P498" s="58">
        <v>18</v>
      </c>
      <c r="Q498" s="58">
        <v>3</v>
      </c>
      <c r="R498" s="58">
        <v>110</v>
      </c>
      <c r="S498" s="58">
        <v>0</v>
      </c>
      <c r="T498" s="58">
        <v>105</v>
      </c>
      <c r="U498" s="58">
        <v>22</v>
      </c>
      <c r="V498" s="58">
        <v>28</v>
      </c>
      <c r="W498" s="58">
        <v>11</v>
      </c>
      <c r="X498" s="58">
        <v>13</v>
      </c>
      <c r="Y498" s="54">
        <f>P498/$O498</f>
        <v>5.8064516129032261E-2</v>
      </c>
      <c r="Z498" s="54">
        <f>Q498/$O498</f>
        <v>9.6774193548387101E-3</v>
      </c>
      <c r="AA498" s="54">
        <f>R498/$O498</f>
        <v>0.35483870967741937</v>
      </c>
      <c r="AB498" s="54">
        <f>S498/$O498</f>
        <v>0</v>
      </c>
      <c r="AC498" s="54">
        <f>T498/$O498</f>
        <v>0.33870967741935482</v>
      </c>
      <c r="AD498" s="54">
        <f>U498/$O498</f>
        <v>7.0967741935483872E-2</v>
      </c>
      <c r="AE498" s="54">
        <f>V498/$O498</f>
        <v>9.0322580645161285E-2</v>
      </c>
      <c r="AF498" s="54">
        <f>W498/$O498</f>
        <v>3.5483870967741936E-2</v>
      </c>
      <c r="AG498" s="54">
        <f>X498/$O498</f>
        <v>4.1935483870967745E-2</v>
      </c>
      <c r="AH498" s="55">
        <f>(O498/N498)/($O$501/$N$501)</f>
        <v>1.0454133382494966</v>
      </c>
      <c r="AI498" s="54">
        <f>Y498+Z498+AA498</f>
        <v>0.42258064516129035</v>
      </c>
      <c r="AJ498" s="54">
        <f>AB498+AC498+AE498+AG498</f>
        <v>0.47096774193548385</v>
      </c>
      <c r="AK498" s="54">
        <f>AD498</f>
        <v>7.0967741935483872E-2</v>
      </c>
      <c r="AL498" s="54">
        <f>AF498</f>
        <v>3.5483870967741936E-2</v>
      </c>
      <c r="AM498" s="55">
        <f>($AP$6*R498+$AP$7*P498+$AP$8*Q498+$AP$9*S498+$AP$10*T498+$AP$11*U498+$AP$12*V498+$AP$13*W498+$AP$14*X498)/N498</f>
        <v>0.53961965134706813</v>
      </c>
      <c r="AN498" s="54">
        <f>AM498/AM$501</f>
        <v>1.1028906118485207</v>
      </c>
      <c r="AV498" s="44"/>
    </row>
    <row r="499" spans="1:48" s="56" customFormat="1" ht="15" customHeight="1" x14ac:dyDescent="0.2">
      <c r="A499" s="43" t="s">
        <v>50</v>
      </c>
      <c r="B499" s="43"/>
      <c r="C499" s="43" t="s">
        <v>117</v>
      </c>
      <c r="D499" s="43">
        <v>28</v>
      </c>
      <c r="E499" s="43">
        <v>20</v>
      </c>
      <c r="F499" s="43"/>
      <c r="G499" s="43"/>
      <c r="H499" s="43" t="s">
        <v>68</v>
      </c>
      <c r="I499" s="43">
        <v>5</v>
      </c>
      <c r="J499" s="43" t="s">
        <v>504</v>
      </c>
      <c r="K499" s="43">
        <v>7</v>
      </c>
      <c r="L499" s="58">
        <v>121</v>
      </c>
      <c r="M499" s="58">
        <v>125</v>
      </c>
      <c r="N499" s="23">
        <v>747</v>
      </c>
      <c r="O499" s="23">
        <f>SUM(P499:X499)</f>
        <v>149</v>
      </c>
      <c r="P499" s="58">
        <v>20</v>
      </c>
      <c r="Q499" s="58">
        <v>2</v>
      </c>
      <c r="R499" s="58">
        <v>77</v>
      </c>
      <c r="S499" s="58">
        <v>0</v>
      </c>
      <c r="T499" s="58">
        <v>40</v>
      </c>
      <c r="U499" s="58">
        <v>2</v>
      </c>
      <c r="V499" s="58">
        <v>0</v>
      </c>
      <c r="W499" s="58">
        <v>8</v>
      </c>
      <c r="X499" s="58">
        <v>0</v>
      </c>
      <c r="Y499" s="54">
        <f>P499/$O499</f>
        <v>0.13422818791946309</v>
      </c>
      <c r="Z499" s="54">
        <f>Q499/$O499</f>
        <v>1.3422818791946308E-2</v>
      </c>
      <c r="AA499" s="54">
        <f>R499/$O499</f>
        <v>0.51677852348993292</v>
      </c>
      <c r="AB499" s="54">
        <f>S499/$O499</f>
        <v>0</v>
      </c>
      <c r="AC499" s="54">
        <f>T499/$O499</f>
        <v>0.26845637583892618</v>
      </c>
      <c r="AD499" s="54">
        <f>U499/$O499</f>
        <v>1.3422818791946308E-2</v>
      </c>
      <c r="AE499" s="54">
        <f>V499/$O499</f>
        <v>0</v>
      </c>
      <c r="AF499" s="54">
        <f>W499/$O499</f>
        <v>5.3691275167785234E-2</v>
      </c>
      <c r="AG499" s="54">
        <f>X499/$O499</f>
        <v>0</v>
      </c>
      <c r="AH499" s="55">
        <f>(O499/N499)/($O$501/$N$501)</f>
        <v>0.84888989634995393</v>
      </c>
      <c r="AI499" s="54">
        <f>Y499+Z499+AA499</f>
        <v>0.66442953020134232</v>
      </c>
      <c r="AJ499" s="54">
        <f>AB499+AC499+AE499+AG499</f>
        <v>0.26845637583892618</v>
      </c>
      <c r="AK499" s="54">
        <f>AD499</f>
        <v>1.3422818791946308E-2</v>
      </c>
      <c r="AL499" s="54">
        <f>AF499</f>
        <v>5.3691275167785234E-2</v>
      </c>
      <c r="AM499" s="55">
        <f>($AP$6*R499+$AP$7*P499+$AP$8*Q499+$AP$9*S499+$AP$10*T499+$AP$11*U499+$AP$12*V499+$AP$13*W499+$AP$14*X499)/N499</f>
        <v>0.35475234270414996</v>
      </c>
      <c r="AN499" s="54">
        <f>AM499/AM$501</f>
        <v>0.72505333585050102</v>
      </c>
      <c r="AV499" s="44"/>
    </row>
    <row r="500" spans="1:48" s="56" customFormat="1" ht="15" customHeight="1" x14ac:dyDescent="0.2">
      <c r="L500" s="66"/>
      <c r="M500" s="66"/>
      <c r="N500" s="59"/>
      <c r="O500" s="59"/>
      <c r="P500" s="66"/>
      <c r="Q500" s="66"/>
      <c r="R500" s="66"/>
      <c r="S500" s="66"/>
      <c r="T500" s="66"/>
      <c r="U500" s="66"/>
      <c r="V500" s="66"/>
      <c r="W500" s="66"/>
      <c r="X500" s="66"/>
      <c r="AM500" s="60"/>
      <c r="AN500" s="61"/>
      <c r="AV500" s="44"/>
    </row>
    <row r="501" spans="1:48" s="56" customFormat="1" ht="15" customHeight="1" x14ac:dyDescent="0.2">
      <c r="K501" s="62" t="s">
        <v>570</v>
      </c>
      <c r="L501" s="58">
        <f t="shared" ref="L501:M501" si="0">L503-L502</f>
        <v>81999</v>
      </c>
      <c r="M501" s="58">
        <f t="shared" si="0"/>
        <v>101911</v>
      </c>
      <c r="N501" s="58">
        <f t="shared" ref="N501:X501" si="1">N503-N502</f>
        <v>494478</v>
      </c>
      <c r="O501" s="58">
        <f t="shared" si="1"/>
        <v>116188</v>
      </c>
      <c r="P501" s="58">
        <f t="shared" si="1"/>
        <v>9328</v>
      </c>
      <c r="Q501" s="58">
        <f t="shared" si="1"/>
        <v>3356</v>
      </c>
      <c r="R501" s="58">
        <f t="shared" si="1"/>
        <v>35311</v>
      </c>
      <c r="S501" s="58">
        <f t="shared" si="1"/>
        <v>1221</v>
      </c>
      <c r="T501" s="58">
        <f t="shared" si="1"/>
        <v>35784</v>
      </c>
      <c r="U501" s="58">
        <f t="shared" si="1"/>
        <v>5907</v>
      </c>
      <c r="V501" s="58">
        <f t="shared" si="1"/>
        <v>14307</v>
      </c>
      <c r="W501" s="58">
        <f t="shared" si="1"/>
        <v>9078</v>
      </c>
      <c r="X501" s="58">
        <f t="shared" si="1"/>
        <v>1896</v>
      </c>
      <c r="Y501" s="54">
        <f t="shared" ref="Y501:AG503" si="2">P501/$O501</f>
        <v>8.028367817674803E-2</v>
      </c>
      <c r="Z501" s="54">
        <f t="shared" si="2"/>
        <v>2.8884222122766551E-2</v>
      </c>
      <c r="AA501" s="54">
        <f t="shared" si="2"/>
        <v>0.30391262436740457</v>
      </c>
      <c r="AB501" s="54">
        <f t="shared" si="2"/>
        <v>1.0508830516060177E-2</v>
      </c>
      <c r="AC501" s="54">
        <f t="shared" si="2"/>
        <v>0.30798361276551794</v>
      </c>
      <c r="AD501" s="54">
        <f t="shared" si="2"/>
        <v>5.0840017902020862E-2</v>
      </c>
      <c r="AE501" s="54">
        <f t="shared" si="2"/>
        <v>0.12313664061693118</v>
      </c>
      <c r="AF501" s="54">
        <f t="shared" si="2"/>
        <v>7.8131992976899503E-2</v>
      </c>
      <c r="AG501" s="54">
        <f t="shared" si="2"/>
        <v>1.6318380555651185E-2</v>
      </c>
      <c r="AH501" s="55">
        <f>(O501/N501)/($O$501/$N$501)</f>
        <v>1</v>
      </c>
      <c r="AI501" s="54">
        <f>Y501+Z501+AA501</f>
        <v>0.41308052466691914</v>
      </c>
      <c r="AJ501" s="54">
        <f>AB501+AC501+AE501+AG501</f>
        <v>0.45794746445416046</v>
      </c>
      <c r="AK501" s="54">
        <f>AD501</f>
        <v>5.0840017902020862E-2</v>
      </c>
      <c r="AL501" s="54">
        <f>AF501</f>
        <v>7.8131992976899503E-2</v>
      </c>
      <c r="AM501" s="55">
        <f>($AP$6*R501+$AP$7*P501+$AP$8*Q501+$AP$9*S501+$AP$10*T501+$AP$11*U501+$AP$12*V501+$AP$13*W501+$AP$14*X501)/N501</f>
        <v>0.48927758161131535</v>
      </c>
      <c r="AN501" s="54">
        <f t="shared" ref="AN501:AN503" si="3">AM501/AM$501</f>
        <v>1</v>
      </c>
      <c r="AV501" s="44"/>
    </row>
    <row r="502" spans="1:48" s="56" customFormat="1" ht="15" customHeight="1" x14ac:dyDescent="0.2">
      <c r="K502" s="63" t="s">
        <v>568</v>
      </c>
      <c r="L502" s="58">
        <f t="shared" ref="L502:M502" si="4">SUMIF($D4:$D499,99,L4:L499)</f>
        <v>794</v>
      </c>
      <c r="M502" s="58">
        <f t="shared" si="4"/>
        <v>849</v>
      </c>
      <c r="N502" s="58">
        <f t="shared" ref="N502:X502" si="5">SUMIF($D4:$D499,99,N4:N499)</f>
        <v>3883</v>
      </c>
      <c r="O502" s="58">
        <f t="shared" si="5"/>
        <v>1006</v>
      </c>
      <c r="P502" s="58">
        <f t="shared" si="5"/>
        <v>125</v>
      </c>
      <c r="Q502" s="58">
        <f t="shared" si="5"/>
        <v>91</v>
      </c>
      <c r="R502" s="58">
        <f t="shared" si="5"/>
        <v>398</v>
      </c>
      <c r="S502" s="58">
        <f t="shared" si="5"/>
        <v>35</v>
      </c>
      <c r="T502" s="58">
        <f t="shared" si="5"/>
        <v>240</v>
      </c>
      <c r="U502" s="58">
        <f t="shared" si="5"/>
        <v>11</v>
      </c>
      <c r="V502" s="58">
        <f t="shared" si="5"/>
        <v>38</v>
      </c>
      <c r="W502" s="58">
        <f t="shared" si="5"/>
        <v>53</v>
      </c>
      <c r="X502" s="58">
        <f t="shared" si="5"/>
        <v>15</v>
      </c>
      <c r="Y502" s="54">
        <f t="shared" si="2"/>
        <v>0.1242544731610338</v>
      </c>
      <c r="Z502" s="54">
        <f t="shared" si="2"/>
        <v>9.0457256461232607E-2</v>
      </c>
      <c r="AA502" s="54">
        <f t="shared" si="2"/>
        <v>0.39562624254473161</v>
      </c>
      <c r="AB502" s="54">
        <f t="shared" si="2"/>
        <v>3.4791252485089463E-2</v>
      </c>
      <c r="AC502" s="54">
        <f t="shared" si="2"/>
        <v>0.23856858846918488</v>
      </c>
      <c r="AD502" s="54">
        <f t="shared" si="2"/>
        <v>1.0934393638170975E-2</v>
      </c>
      <c r="AE502" s="54">
        <f t="shared" si="2"/>
        <v>3.7773359840954271E-2</v>
      </c>
      <c r="AF502" s="54">
        <f t="shared" si="2"/>
        <v>5.268389662027833E-2</v>
      </c>
      <c r="AG502" s="54">
        <f t="shared" si="2"/>
        <v>1.4910536779324055E-2</v>
      </c>
      <c r="AH502" s="55">
        <f>(O502/N502)/($O$501/$N$501)</f>
        <v>1.1025956839723938</v>
      </c>
      <c r="AI502" s="54">
        <f>Y502+Z502+AA502</f>
        <v>0.61033797216699803</v>
      </c>
      <c r="AJ502" s="54">
        <f>AB502+AC502+AE502+AG502</f>
        <v>0.32604373757455268</v>
      </c>
      <c r="AK502" s="54">
        <f>AD502</f>
        <v>1.0934393638170975E-2</v>
      </c>
      <c r="AL502" s="54">
        <f>AF502</f>
        <v>5.268389662027833E-2</v>
      </c>
      <c r="AM502" s="55">
        <f>($AP$6*R502+$AP$7*P502+$AP$8*Q502+$AP$9*S502+$AP$10*T502+$AP$11*U502+$AP$12*V502+$AP$13*W502+$AP$14*X502)/N502</f>
        <v>0.47077002317795519</v>
      </c>
      <c r="AN502" s="54">
        <f t="shared" si="3"/>
        <v>0.96217370439820671</v>
      </c>
      <c r="AV502" s="44"/>
    </row>
    <row r="503" spans="1:48" s="56" customFormat="1" ht="15" customHeight="1" x14ac:dyDescent="0.2">
      <c r="K503" s="63" t="s">
        <v>569</v>
      </c>
      <c r="L503" s="58">
        <f t="shared" ref="L503:M503" si="6">SUM(L4:L499)</f>
        <v>82793</v>
      </c>
      <c r="M503" s="58">
        <f t="shared" si="6"/>
        <v>102760</v>
      </c>
      <c r="N503" s="58">
        <f t="shared" ref="N503:X503" si="7">SUM(N4:N499)</f>
        <v>498361</v>
      </c>
      <c r="O503" s="58">
        <f t="shared" si="7"/>
        <v>117194</v>
      </c>
      <c r="P503" s="58">
        <f t="shared" si="7"/>
        <v>9453</v>
      </c>
      <c r="Q503" s="58">
        <f t="shared" si="7"/>
        <v>3447</v>
      </c>
      <c r="R503" s="58">
        <f t="shared" si="7"/>
        <v>35709</v>
      </c>
      <c r="S503" s="58">
        <f t="shared" si="7"/>
        <v>1256</v>
      </c>
      <c r="T503" s="58">
        <f t="shared" si="7"/>
        <v>36024</v>
      </c>
      <c r="U503" s="58">
        <f t="shared" si="7"/>
        <v>5918</v>
      </c>
      <c r="V503" s="58">
        <f t="shared" si="7"/>
        <v>14345</v>
      </c>
      <c r="W503" s="58">
        <f t="shared" si="7"/>
        <v>9131</v>
      </c>
      <c r="X503" s="58">
        <f t="shared" si="7"/>
        <v>1911</v>
      </c>
      <c r="Y503" s="54">
        <f t="shared" si="2"/>
        <v>8.0661125996211405E-2</v>
      </c>
      <c r="Z503" s="54">
        <f t="shared" si="2"/>
        <v>2.9412768571769887E-2</v>
      </c>
      <c r="AA503" s="54">
        <f t="shared" si="2"/>
        <v>0.3046998993122515</v>
      </c>
      <c r="AB503" s="54">
        <f t="shared" si="2"/>
        <v>1.0717272215301124E-2</v>
      </c>
      <c r="AC503" s="54">
        <f t="shared" si="2"/>
        <v>0.3073877502261208</v>
      </c>
      <c r="AD503" s="54">
        <f t="shared" si="2"/>
        <v>5.0497465740566926E-2</v>
      </c>
      <c r="AE503" s="54">
        <f t="shared" si="2"/>
        <v>0.122403877331604</v>
      </c>
      <c r="AF503" s="54">
        <f t="shared" si="2"/>
        <v>7.7913545062033893E-2</v>
      </c>
      <c r="AG503" s="54">
        <f t="shared" si="2"/>
        <v>1.6306295544140485E-2</v>
      </c>
      <c r="AH503" s="55">
        <f>(O503/N503)/($O$501/$N$501)</f>
        <v>1.0007993784442699</v>
      </c>
      <c r="AI503" s="54">
        <f>Y503+Z503+AA503</f>
        <v>0.41477379388023278</v>
      </c>
      <c r="AJ503" s="54">
        <f>AB503+AC503+AE503+AG503</f>
        <v>0.45681519531716641</v>
      </c>
      <c r="AK503" s="54">
        <f>AD503</f>
        <v>5.0497465740566926E-2</v>
      </c>
      <c r="AL503" s="54">
        <f>AF503</f>
        <v>7.7913545062033893E-2</v>
      </c>
      <c r="AM503" s="55">
        <f>($AP$6*R503+$AP$7*P503+$AP$8*Q503+$AP$9*S503+$AP$10*T503+$AP$11*U503+$AP$12*V503+$AP$13*W503+$AP$14*X503)/N503</f>
        <v>0.48913337921707356</v>
      </c>
      <c r="AN503" s="54">
        <f t="shared" si="3"/>
        <v>0.99970527487941119</v>
      </c>
      <c r="AV503" s="44"/>
    </row>
    <row r="504" spans="1:48" ht="15" customHeight="1" x14ac:dyDescent="0.2">
      <c r="D504" s="32"/>
    </row>
    <row r="505" spans="1:48" ht="15" customHeight="1" x14ac:dyDescent="0.2">
      <c r="D505" s="32"/>
    </row>
    <row r="506" spans="1:48" ht="15" customHeight="1" x14ac:dyDescent="0.2">
      <c r="D506" s="32"/>
    </row>
    <row r="507" spans="1:48" ht="15" customHeight="1" x14ac:dyDescent="0.2">
      <c r="D507" s="32"/>
    </row>
    <row r="508" spans="1:48" ht="15" customHeight="1" x14ac:dyDescent="0.2">
      <c r="D508" s="32"/>
    </row>
    <row r="509" spans="1:48" ht="15" customHeight="1" x14ac:dyDescent="0.2">
      <c r="D509" s="32"/>
    </row>
    <row r="510" spans="1:48" ht="15" customHeight="1" x14ac:dyDescent="0.2">
      <c r="D510" s="32"/>
    </row>
    <row r="511" spans="1:48" ht="15" customHeight="1" x14ac:dyDescent="0.2">
      <c r="D511" s="32"/>
    </row>
    <row r="512" spans="1:48" ht="15" customHeight="1" x14ac:dyDescent="0.2">
      <c r="D512" s="32"/>
    </row>
    <row r="513" spans="4:4" ht="15" customHeight="1" x14ac:dyDescent="0.2">
      <c r="D513" s="32"/>
    </row>
    <row r="514" spans="4:4" ht="15" customHeight="1" x14ac:dyDescent="0.2">
      <c r="D514" s="32"/>
    </row>
    <row r="515" spans="4:4" ht="15" customHeight="1" x14ac:dyDescent="0.2">
      <c r="D515" s="32"/>
    </row>
    <row r="516" spans="4:4" ht="15" customHeight="1" x14ac:dyDescent="0.2">
      <c r="D516" s="32"/>
    </row>
    <row r="517" spans="4:4" ht="15" customHeight="1" x14ac:dyDescent="0.2">
      <c r="D517" s="32"/>
    </row>
    <row r="518" spans="4:4" ht="15" customHeight="1" x14ac:dyDescent="0.2">
      <c r="D518" s="32"/>
    </row>
    <row r="519" spans="4:4" ht="15" customHeight="1" x14ac:dyDescent="0.2">
      <c r="D519" s="32"/>
    </row>
    <row r="520" spans="4:4" ht="15" customHeight="1" x14ac:dyDescent="0.2">
      <c r="D520" s="32"/>
    </row>
    <row r="521" spans="4:4" ht="15" customHeight="1" x14ac:dyDescent="0.2">
      <c r="D521" s="32"/>
    </row>
    <row r="522" spans="4:4" ht="15" customHeight="1" x14ac:dyDescent="0.2">
      <c r="D522" s="32"/>
    </row>
    <row r="523" spans="4:4" ht="15" customHeight="1" x14ac:dyDescent="0.2">
      <c r="D523" s="32"/>
    </row>
    <row r="524" spans="4:4" ht="15" customHeight="1" x14ac:dyDescent="0.2">
      <c r="D524" s="32"/>
    </row>
    <row r="525" spans="4:4" ht="15" customHeight="1" x14ac:dyDescent="0.2">
      <c r="D525" s="32"/>
    </row>
    <row r="526" spans="4:4" ht="15" customHeight="1" x14ac:dyDescent="0.2">
      <c r="D526" s="32"/>
    </row>
    <row r="527" spans="4:4" ht="15" customHeight="1" x14ac:dyDescent="0.2">
      <c r="D527" s="32"/>
    </row>
    <row r="528" spans="4:4" ht="15" customHeight="1" x14ac:dyDescent="0.2">
      <c r="D528" s="32"/>
    </row>
    <row r="529" spans="4:4" ht="15" customHeight="1" x14ac:dyDescent="0.2">
      <c r="D529" s="32"/>
    </row>
    <row r="530" spans="4:4" ht="15" customHeight="1" x14ac:dyDescent="0.2">
      <c r="D530" s="32"/>
    </row>
    <row r="531" spans="4:4" ht="15" customHeight="1" x14ac:dyDescent="0.2">
      <c r="D531" s="32"/>
    </row>
    <row r="532" spans="4:4" ht="15" customHeight="1" x14ac:dyDescent="0.2">
      <c r="D532" s="32"/>
    </row>
    <row r="533" spans="4:4" ht="15" customHeight="1" x14ac:dyDescent="0.2">
      <c r="D533" s="32"/>
    </row>
    <row r="534" spans="4:4" ht="15" customHeight="1" x14ac:dyDescent="0.2">
      <c r="D534" s="32"/>
    </row>
    <row r="535" spans="4:4" ht="15" customHeight="1" x14ac:dyDescent="0.2">
      <c r="D535" s="32"/>
    </row>
    <row r="536" spans="4:4" ht="15" customHeight="1" x14ac:dyDescent="0.2">
      <c r="D536" s="32"/>
    </row>
    <row r="537" spans="4:4" ht="15" customHeight="1" x14ac:dyDescent="0.2">
      <c r="D537" s="32"/>
    </row>
    <row r="538" spans="4:4" ht="15" customHeight="1" x14ac:dyDescent="0.2">
      <c r="D538" s="32"/>
    </row>
    <row r="539" spans="4:4" ht="15" customHeight="1" x14ac:dyDescent="0.2">
      <c r="D539" s="32"/>
    </row>
    <row r="540" spans="4:4" ht="15" customHeight="1" x14ac:dyDescent="0.2">
      <c r="D540" s="32"/>
    </row>
  </sheetData>
  <sheetProtection sort="0" autoFilter="0"/>
  <autoFilter ref="A3:AN499">
    <sortState ref="A4:AN499">
      <sortCondition ref="A3:A499"/>
    </sortState>
  </autoFilter>
  <mergeCells count="5">
    <mergeCell ref="B1:K1"/>
    <mergeCell ref="L1:X1"/>
    <mergeCell ref="Y1:AG1"/>
    <mergeCell ref="AI1:AL1"/>
    <mergeCell ref="AM1:AN1"/>
  </mergeCells>
  <phoneticPr fontId="1" type="noConversion"/>
  <pageMargins left="0.75" right="0.75" top="1" bottom="1" header="0.5" footer="0.5"/>
  <pageSetup paperSize="9" orientation="portrait" horizontalDpi="4294967293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7"/>
  <sheetViews>
    <sheetView zoomScaleNormal="100" workbookViewId="0"/>
  </sheetViews>
  <sheetFormatPr defaultRowHeight="12.75" x14ac:dyDescent="0.2"/>
  <cols>
    <col min="1" max="1" width="49.28515625" bestFit="1" customWidth="1"/>
  </cols>
  <sheetData>
    <row r="1" spans="1:30" ht="66" customHeight="1" x14ac:dyDescent="0.2">
      <c r="A1" s="26" t="s">
        <v>590</v>
      </c>
      <c r="B1" s="7" t="s">
        <v>518</v>
      </c>
      <c r="C1" s="7" t="s">
        <v>436</v>
      </c>
      <c r="D1" s="7" t="s">
        <v>479</v>
      </c>
      <c r="E1" s="7" t="s">
        <v>530</v>
      </c>
      <c r="F1" s="7" t="s">
        <v>521</v>
      </c>
      <c r="G1" s="7" t="s">
        <v>522</v>
      </c>
      <c r="H1" s="7" t="s">
        <v>523</v>
      </c>
      <c r="I1" s="7" t="s">
        <v>524</v>
      </c>
      <c r="J1" s="7" t="s">
        <v>525</v>
      </c>
      <c r="K1" s="7" t="s">
        <v>607</v>
      </c>
      <c r="L1" s="7" t="s">
        <v>526</v>
      </c>
      <c r="M1" s="7" t="s">
        <v>527</v>
      </c>
      <c r="N1" s="7" t="s">
        <v>528</v>
      </c>
      <c r="O1" s="16" t="s">
        <v>521</v>
      </c>
      <c r="P1" s="16" t="s">
        <v>522</v>
      </c>
      <c r="Q1" s="16" t="s">
        <v>523</v>
      </c>
      <c r="R1" s="16" t="s">
        <v>524</v>
      </c>
      <c r="S1" s="16" t="s">
        <v>525</v>
      </c>
      <c r="T1" s="16" t="s">
        <v>607</v>
      </c>
      <c r="U1" s="16" t="s">
        <v>526</v>
      </c>
      <c r="V1" s="16" t="s">
        <v>527</v>
      </c>
      <c r="W1" s="16" t="s">
        <v>528</v>
      </c>
      <c r="X1" s="52" t="s">
        <v>624</v>
      </c>
      <c r="Y1" s="18" t="s">
        <v>554</v>
      </c>
      <c r="Z1" s="18" t="s">
        <v>619</v>
      </c>
      <c r="AA1" s="18" t="s">
        <v>607</v>
      </c>
      <c r="AB1" s="18" t="s">
        <v>527</v>
      </c>
      <c r="AC1" s="35" t="s">
        <v>561</v>
      </c>
      <c r="AD1" s="36" t="s">
        <v>555</v>
      </c>
    </row>
    <row r="2" spans="1:30" x14ac:dyDescent="0.2">
      <c r="A2" s="1" t="s">
        <v>606</v>
      </c>
      <c r="B2" s="42">
        <f>'1831 data'!L501</f>
        <v>81999</v>
      </c>
      <c r="C2" s="42">
        <f>'1831 data'!M501</f>
        <v>101911</v>
      </c>
      <c r="D2" s="42">
        <f>'1831 data'!N501</f>
        <v>494478</v>
      </c>
      <c r="E2" s="42">
        <f>'1831 data'!O501</f>
        <v>116188</v>
      </c>
      <c r="F2" s="42">
        <f>'1831 data'!P501</f>
        <v>9328</v>
      </c>
      <c r="G2" s="42">
        <f>'1831 data'!Q501</f>
        <v>3356</v>
      </c>
      <c r="H2" s="42">
        <f>'1831 data'!R501</f>
        <v>35311</v>
      </c>
      <c r="I2" s="42">
        <f>'1831 data'!S501</f>
        <v>1221</v>
      </c>
      <c r="J2" s="42">
        <f>'1831 data'!T501</f>
        <v>35784</v>
      </c>
      <c r="K2" s="42">
        <f>'1831 data'!U501</f>
        <v>5907</v>
      </c>
      <c r="L2" s="42">
        <f>'1831 data'!V501</f>
        <v>14307</v>
      </c>
      <c r="M2" s="42">
        <f>'1831 data'!W501</f>
        <v>9078</v>
      </c>
      <c r="N2" s="42">
        <f>'1831 data'!X501</f>
        <v>1896</v>
      </c>
      <c r="O2" s="17">
        <f t="shared" ref="O2:W2" si="0">F2/$E2</f>
        <v>8.028367817674803E-2</v>
      </c>
      <c r="P2" s="17">
        <f t="shared" si="0"/>
        <v>2.8884222122766551E-2</v>
      </c>
      <c r="Q2" s="17">
        <f t="shared" si="0"/>
        <v>0.30391262436740457</v>
      </c>
      <c r="R2" s="17">
        <f t="shared" si="0"/>
        <v>1.0508830516060177E-2</v>
      </c>
      <c r="S2" s="17">
        <f t="shared" si="0"/>
        <v>0.30798361276551794</v>
      </c>
      <c r="T2" s="17">
        <f t="shared" si="0"/>
        <v>5.0840017902020862E-2</v>
      </c>
      <c r="U2" s="17">
        <f t="shared" si="0"/>
        <v>0.12313664061693118</v>
      </c>
      <c r="V2" s="17">
        <f t="shared" si="0"/>
        <v>7.8131992976899503E-2</v>
      </c>
      <c r="W2" s="17">
        <f t="shared" si="0"/>
        <v>1.6318380555651185E-2</v>
      </c>
      <c r="X2" s="21">
        <f>(E2/D2)/($E$2/$D$2)</f>
        <v>1</v>
      </c>
      <c r="Y2" s="17">
        <f>O2+P2+Q2</f>
        <v>0.41308052466691914</v>
      </c>
      <c r="Z2" s="17">
        <f t="shared" ref="Z2:Z11" si="1">R2+S2+U2+W2</f>
        <v>0.45794746445416046</v>
      </c>
      <c r="AA2" s="17">
        <f t="shared" ref="AA2:AA11" si="2">T2</f>
        <v>5.0840017902020862E-2</v>
      </c>
      <c r="AB2" s="17">
        <f t="shared" ref="AB2:AB11" si="3">V2</f>
        <v>7.8131992976899503E-2</v>
      </c>
      <c r="AC2" s="21">
        <f>('1831 data'!$AP$6*H2+'1831 data'!$AP$7*F2+'1831 data'!$AP$8*G2+'1831 data'!$AP$9*I2+'1831 data'!$AP$10*J2+'1831 data'!$AP$11*K2+'1831 data'!$AP$12*L2+'1831 data'!$AP$13*M2+'1831 data'!$AP$14*N2)/D2</f>
        <v>0.48927758161131535</v>
      </c>
      <c r="AD2" s="17">
        <f>AC2/'1831 data'!$AM$501</f>
        <v>1</v>
      </c>
    </row>
    <row r="3" spans="1:30" x14ac:dyDescent="0.2">
      <c r="A3" s="1" t="s">
        <v>591</v>
      </c>
      <c r="B3" s="42">
        <f>SUMIF('1831 data'!$G$4:$G$499,"Exeter",'1831 data'!L$4:L$499)</f>
        <v>5101</v>
      </c>
      <c r="C3" s="42">
        <f>SUMIF('1831 data'!$G$4:$G$499,"Exeter",'1831 data'!M$4:M$499)</f>
        <v>7395</v>
      </c>
      <c r="D3" s="42">
        <f>SUMIF('1831 data'!$G$4:$G$499,"Exeter",'1831 data'!N$4:N$499)</f>
        <v>34844</v>
      </c>
      <c r="E3" s="42">
        <f>SUMIF('1831 data'!$G$4:$G$499,"Exeter",'1831 data'!O$4:O$499)</f>
        <v>8155</v>
      </c>
      <c r="F3" s="42">
        <f>SUMIF('1831 data'!$G$4:$G$499,"Exeter",'1831 data'!P$4:P$499)</f>
        <v>55</v>
      </c>
      <c r="G3" s="42">
        <f>SUMIF('1831 data'!$G$4:$G$499,"Exeter",'1831 data'!Q$4:Q$499)</f>
        <v>51</v>
      </c>
      <c r="H3" s="42">
        <f>SUMIF('1831 data'!$G$4:$G$499,"Exeter",'1831 data'!R$4:R$499)</f>
        <v>421</v>
      </c>
      <c r="I3" s="42">
        <f>SUMIF('1831 data'!$G$4:$G$499,"Exeter",'1831 data'!S$4:S$499)</f>
        <v>89</v>
      </c>
      <c r="J3" s="42">
        <f>SUMIF('1831 data'!$G$4:$G$499,"Exeter",'1831 data'!T$4:T$499)</f>
        <v>3910</v>
      </c>
      <c r="K3" s="42">
        <f>SUMIF('1831 data'!$G$4:$G$499,"Exeter",'1831 data'!U$4:U$499)</f>
        <v>807</v>
      </c>
      <c r="L3" s="42">
        <f>SUMIF('1831 data'!$G$4:$G$499,"Exeter",'1831 data'!V$4:V$499)</f>
        <v>1699</v>
      </c>
      <c r="M3" s="42">
        <f>SUMIF('1831 data'!$G$4:$G$499,"Exeter",'1831 data'!W$4:W$499)</f>
        <v>834</v>
      </c>
      <c r="N3" s="42">
        <f>SUMIF('1831 data'!$G$4:$G$499,"Exeter",'1831 data'!X$4:X$499)</f>
        <v>289</v>
      </c>
      <c r="O3" s="17">
        <f t="shared" ref="O3:O11" si="4">F3/$E3</f>
        <v>6.7443286327406498E-3</v>
      </c>
      <c r="P3" s="17">
        <f t="shared" ref="P3:P11" si="5">G3/$E3</f>
        <v>6.2538320049049662E-3</v>
      </c>
      <c r="Q3" s="17">
        <f t="shared" ref="Q3:Q11" si="6">H3/$E3</f>
        <v>5.1624770079705701E-2</v>
      </c>
      <c r="R3" s="17">
        <f t="shared" ref="R3:R11" si="7">I3/$E3</f>
        <v>1.0913549969343961E-2</v>
      </c>
      <c r="S3" s="17">
        <f t="shared" ref="S3:S11" si="8">J3/$E3</f>
        <v>0.47946045370938073</v>
      </c>
      <c r="T3" s="17">
        <f t="shared" ref="T3:T11" si="9">K3/$E3</f>
        <v>9.8957694665849166E-2</v>
      </c>
      <c r="U3" s="17">
        <f t="shared" ref="U3:U11" si="10">L3/$E3</f>
        <v>0.20833844267320661</v>
      </c>
      <c r="V3" s="17">
        <f t="shared" ref="V3:V11" si="11">M3/$E3</f>
        <v>0.10226854690374004</v>
      </c>
      <c r="W3" s="17">
        <f t="shared" ref="W3:W11" si="12">N3/$E3</f>
        <v>3.5438381361128139E-2</v>
      </c>
      <c r="X3" s="21">
        <f t="shared" ref="X3:X11" si="13">(E3/D3)/($E$2/$D$2)</f>
        <v>0.99605118908442603</v>
      </c>
      <c r="Y3" s="17">
        <f t="shared" ref="Y3:Y11" si="14">O3+P3+Q3</f>
        <v>6.4622930717351312E-2</v>
      </c>
      <c r="Z3" s="17">
        <f t="shared" si="1"/>
        <v>0.7341508277130594</v>
      </c>
      <c r="AA3" s="17">
        <f t="shared" si="2"/>
        <v>9.8957694665849166E-2</v>
      </c>
      <c r="AB3" s="17">
        <f t="shared" si="3"/>
        <v>0.10226854690374004</v>
      </c>
      <c r="AC3" s="21">
        <f>('1831 data'!$AP$6*H3+'1831 data'!$AP$7*F3+'1831 data'!$AP$8*G3+'1831 data'!$AP$9*I3+'1831 data'!$AP$10*J3+'1831 data'!$AP$11*K3+'1831 data'!$AP$12*L3+'1831 data'!$AP$13*M3+'1831 data'!$AP$14*N3)/D3</f>
        <v>0.59891229479967856</v>
      </c>
      <c r="AD3" s="17">
        <f>AC3/'1831 data'!$AM$501</f>
        <v>1.2240746711249435</v>
      </c>
    </row>
    <row r="4" spans="1:30" x14ac:dyDescent="0.2">
      <c r="A4" s="1" t="s">
        <v>592</v>
      </c>
      <c r="B4" s="42">
        <f>SUMIF('1831 data'!$G$4:$G$499,"Plymouth/SD",'1831 data'!L$4:L$499)</f>
        <v>7886</v>
      </c>
      <c r="C4" s="42">
        <f>SUMIF('1831 data'!$G$4:$G$499,"Plymouth/SD",'1831 data'!M$4:M$499)</f>
        <v>17881</v>
      </c>
      <c r="D4" s="42">
        <f>SUMIF('1831 data'!$G$4:$G$499,"Plymouth/SD",'1831 data'!N$4:N$499)</f>
        <v>75763</v>
      </c>
      <c r="E4" s="42">
        <f>SUMIF('1831 data'!$G$4:$G$499,"Plymouth/SD",'1831 data'!O$4:O$499)</f>
        <v>16829</v>
      </c>
      <c r="F4" s="42">
        <f>SUMIF('1831 data'!$G$4:$G$499,"Plymouth/SD",'1831 data'!P$4:P$499)</f>
        <v>34</v>
      </c>
      <c r="G4" s="42">
        <f>SUMIF('1831 data'!$G$4:$G$499,"Plymouth/SD",'1831 data'!Q$4:Q$499)</f>
        <v>76</v>
      </c>
      <c r="H4" s="42">
        <f>SUMIF('1831 data'!$G$4:$G$499,"Plymouth/SD",'1831 data'!R$4:R$499)</f>
        <v>234</v>
      </c>
      <c r="I4" s="42">
        <f>SUMIF('1831 data'!$G$4:$G$499,"Plymouth/SD",'1831 data'!S$4:S$499)</f>
        <v>56</v>
      </c>
      <c r="J4" s="42">
        <f>SUMIF('1831 data'!$G$4:$G$499,"Plymouth/SD",'1831 data'!T$4:T$499)</f>
        <v>8119</v>
      </c>
      <c r="K4" s="42">
        <f>SUMIF('1831 data'!$G$4:$G$499,"Plymouth/SD",'1831 data'!U$4:U$499)</f>
        <v>1684</v>
      </c>
      <c r="L4" s="42">
        <f>SUMIF('1831 data'!$G$4:$G$499,"Plymouth/SD",'1831 data'!V$4:V$499)</f>
        <v>3581</v>
      </c>
      <c r="M4" s="42">
        <f>SUMIF('1831 data'!$G$4:$G$499,"Plymouth/SD",'1831 data'!W$4:W$499)</f>
        <v>2852</v>
      </c>
      <c r="N4" s="42">
        <f>SUMIF('1831 data'!$G$4:$G$499,"Plymouth/SD",'1831 data'!X$4:X$499)</f>
        <v>193</v>
      </c>
      <c r="O4" s="17">
        <f t="shared" si="4"/>
        <v>2.020322063105354E-3</v>
      </c>
      <c r="P4" s="17">
        <f t="shared" si="5"/>
        <v>4.5160140234119673E-3</v>
      </c>
      <c r="Q4" s="17">
        <f t="shared" si="6"/>
        <v>1.3904569493136848E-2</v>
      </c>
      <c r="R4" s="17">
        <f t="shared" si="7"/>
        <v>3.3275892804088183E-3</v>
      </c>
      <c r="S4" s="17">
        <f t="shared" si="8"/>
        <v>0.48244102442212849</v>
      </c>
      <c r="T4" s="17">
        <f t="shared" si="9"/>
        <v>0.10006536336086518</v>
      </c>
      <c r="U4" s="17">
        <f t="shared" si="10"/>
        <v>0.21278745023471388</v>
      </c>
      <c r="V4" s="17">
        <f t="shared" si="11"/>
        <v>0.1694693683522491</v>
      </c>
      <c r="W4" s="17">
        <f t="shared" si="12"/>
        <v>1.146829876998039E-2</v>
      </c>
      <c r="X4" s="21">
        <f t="shared" si="13"/>
        <v>0.94533741125588922</v>
      </c>
      <c r="Y4" s="17">
        <f t="shared" si="14"/>
        <v>2.0440905579654167E-2</v>
      </c>
      <c r="Z4" s="17">
        <f t="shared" si="1"/>
        <v>0.71002436270723157</v>
      </c>
      <c r="AA4" s="17">
        <f t="shared" si="2"/>
        <v>0.10006536336086518</v>
      </c>
      <c r="AB4" s="17">
        <f t="shared" si="3"/>
        <v>0.1694693683522491</v>
      </c>
      <c r="AC4" s="21">
        <f>('1831 data'!$AP$6*H4+'1831 data'!$AP$7*F4+'1831 data'!$AP$8*G4+'1831 data'!$AP$9*I4+'1831 data'!$AP$10*J4+'1831 data'!$AP$11*K4+'1831 data'!$AP$12*L4+'1831 data'!$AP$13*M4+'1831 data'!$AP$14*N4)/D4</f>
        <v>0.56563890025474173</v>
      </c>
      <c r="AD4" s="17">
        <f>AC4/'1831 data'!$AM$501</f>
        <v>1.1560695227276696</v>
      </c>
    </row>
    <row r="5" spans="1:30" x14ac:dyDescent="0.2">
      <c r="A5" s="1" t="s">
        <v>593</v>
      </c>
      <c r="B5" s="42">
        <f>B2-B3-B4</f>
        <v>69012</v>
      </c>
      <c r="C5" s="42">
        <f t="shared" ref="C5:N5" si="15">C2-C3-C4</f>
        <v>76635</v>
      </c>
      <c r="D5" s="42">
        <f t="shared" si="15"/>
        <v>383871</v>
      </c>
      <c r="E5" s="42">
        <f t="shared" si="15"/>
        <v>91204</v>
      </c>
      <c r="F5" s="42">
        <f t="shared" si="15"/>
        <v>9239</v>
      </c>
      <c r="G5" s="42">
        <f t="shared" si="15"/>
        <v>3229</v>
      </c>
      <c r="H5" s="42">
        <f t="shared" si="15"/>
        <v>34656</v>
      </c>
      <c r="I5" s="42">
        <f t="shared" si="15"/>
        <v>1076</v>
      </c>
      <c r="J5" s="42">
        <f t="shared" si="15"/>
        <v>23755</v>
      </c>
      <c r="K5" s="42">
        <f t="shared" si="15"/>
        <v>3416</v>
      </c>
      <c r="L5" s="42">
        <f t="shared" si="15"/>
        <v>9027</v>
      </c>
      <c r="M5" s="42">
        <f t="shared" si="15"/>
        <v>5392</v>
      </c>
      <c r="N5" s="42">
        <f t="shared" si="15"/>
        <v>1414</v>
      </c>
      <c r="O5" s="17">
        <f t="shared" si="4"/>
        <v>0.10130038156221219</v>
      </c>
      <c r="P5" s="17">
        <f t="shared" si="5"/>
        <v>3.5404148940835926E-2</v>
      </c>
      <c r="Q5" s="17">
        <f t="shared" si="6"/>
        <v>0.37998333406429541</v>
      </c>
      <c r="R5" s="17">
        <f t="shared" si="7"/>
        <v>1.1797728169817114E-2</v>
      </c>
      <c r="S5" s="17">
        <f t="shared" si="8"/>
        <v>0.26046006754089734</v>
      </c>
      <c r="T5" s="17">
        <f t="shared" si="9"/>
        <v>3.7454497609753959E-2</v>
      </c>
      <c r="U5" s="17">
        <f t="shared" si="10"/>
        <v>9.8975922108679448E-2</v>
      </c>
      <c r="V5" s="17">
        <f t="shared" si="11"/>
        <v>5.9120214025700626E-2</v>
      </c>
      <c r="W5" s="17">
        <f t="shared" si="12"/>
        <v>1.550370597780799E-2</v>
      </c>
      <c r="X5" s="21">
        <f t="shared" si="13"/>
        <v>1.0111469584276029</v>
      </c>
      <c r="Y5" s="17">
        <f t="shared" si="14"/>
        <v>0.5166878645673435</v>
      </c>
      <c r="Z5" s="17">
        <f t="shared" si="1"/>
        <v>0.38673742379720188</v>
      </c>
      <c r="AA5" s="17">
        <f t="shared" si="2"/>
        <v>3.7454497609753959E-2</v>
      </c>
      <c r="AB5" s="17">
        <f t="shared" si="3"/>
        <v>5.9120214025700626E-2</v>
      </c>
      <c r="AC5" s="21">
        <f>('1831 data'!$AP$6*H5+'1831 data'!$AP$7*F5+'1831 data'!$AP$8*G5+'1831 data'!$AP$9*I5+'1831 data'!$AP$10*J5+'1831 data'!$AP$11*K5+'1831 data'!$AP$12*L5+'1831 data'!$AP$13*M5+'1831 data'!$AP$14*N5)/D5</f>
        <v>0.4642549189701749</v>
      </c>
      <c r="AD5" s="17">
        <f>AC5/'1831 data'!$AM$501</f>
        <v>0.94885794162337367</v>
      </c>
    </row>
    <row r="6" spans="1:30" x14ac:dyDescent="0.2">
      <c r="A6" s="1" t="s">
        <v>594</v>
      </c>
      <c r="B6" s="42">
        <f>B7+B8</f>
        <v>25275</v>
      </c>
      <c r="C6" s="42">
        <f t="shared" ref="C6:N6" si="16">C7+C8</f>
        <v>29209</v>
      </c>
      <c r="D6" s="42">
        <f t="shared" si="16"/>
        <v>140075</v>
      </c>
      <c r="E6" s="42">
        <f t="shared" si="16"/>
        <v>31452</v>
      </c>
      <c r="F6" s="42">
        <f t="shared" si="16"/>
        <v>1872</v>
      </c>
      <c r="G6" s="42">
        <f t="shared" si="16"/>
        <v>797</v>
      </c>
      <c r="H6" s="42">
        <f t="shared" si="16"/>
        <v>8030</v>
      </c>
      <c r="I6" s="42">
        <f t="shared" si="16"/>
        <v>913</v>
      </c>
      <c r="J6" s="42">
        <f t="shared" si="16"/>
        <v>11147</v>
      </c>
      <c r="K6" s="42">
        <f t="shared" si="16"/>
        <v>1859</v>
      </c>
      <c r="L6" s="42">
        <f t="shared" si="16"/>
        <v>4166</v>
      </c>
      <c r="M6" s="42">
        <f t="shared" si="16"/>
        <v>2037</v>
      </c>
      <c r="N6" s="42">
        <f t="shared" si="16"/>
        <v>631</v>
      </c>
      <c r="O6" s="17">
        <f t="shared" si="4"/>
        <v>5.9519267455169785E-2</v>
      </c>
      <c r="P6" s="17">
        <f t="shared" si="5"/>
        <v>2.5340200941116622E-2</v>
      </c>
      <c r="Q6" s="17">
        <f t="shared" si="6"/>
        <v>0.25530967823985756</v>
      </c>
      <c r="R6" s="17">
        <f t="shared" si="7"/>
        <v>2.9028360676586543E-2</v>
      </c>
      <c r="S6" s="17">
        <f t="shared" si="8"/>
        <v>0.35441307389037263</v>
      </c>
      <c r="T6" s="17">
        <f t="shared" si="9"/>
        <v>5.9105939208953323E-2</v>
      </c>
      <c r="U6" s="17">
        <f t="shared" si="10"/>
        <v>0.13245580567213533</v>
      </c>
      <c r="V6" s="17">
        <f t="shared" si="11"/>
        <v>6.4765356734070967E-2</v>
      </c>
      <c r="W6" s="17">
        <f t="shared" si="12"/>
        <v>2.006231718173725E-2</v>
      </c>
      <c r="X6" s="21">
        <f t="shared" si="13"/>
        <v>0.95559382305687468</v>
      </c>
      <c r="Y6" s="17">
        <f t="shared" si="14"/>
        <v>0.34016914663614395</v>
      </c>
      <c r="Z6" s="17">
        <f t="shared" si="1"/>
        <v>0.53595955742083168</v>
      </c>
      <c r="AA6" s="17">
        <f t="shared" si="2"/>
        <v>5.9105939208953323E-2</v>
      </c>
      <c r="AB6" s="17">
        <f t="shared" si="3"/>
        <v>6.4765356734070967E-2</v>
      </c>
      <c r="AC6" s="21">
        <f>('1831 data'!$AP$6*H6+'1831 data'!$AP$7*F6+'1831 data'!$AP$8*G6+'1831 data'!$AP$9*I6+'1831 data'!$AP$10*J6+'1831 data'!$AP$11*K6+'1831 data'!$AP$12*L6+'1831 data'!$AP$13*M6+'1831 data'!$AP$14*N6)/D6</f>
        <v>0.48960556844547565</v>
      </c>
      <c r="AD6" s="17">
        <f>AC6/'1831 data'!$AM$501</f>
        <v>1.0006703491974436</v>
      </c>
    </row>
    <row r="7" spans="1:30" x14ac:dyDescent="0.2">
      <c r="A7" s="1" t="s">
        <v>595</v>
      </c>
      <c r="B7" s="9">
        <f t="shared" ref="B7:N7" si="17">B25+B26</f>
        <v>19969</v>
      </c>
      <c r="C7" s="9">
        <f t="shared" si="17"/>
        <v>23446</v>
      </c>
      <c r="D7" s="9">
        <f t="shared" si="17"/>
        <v>111635</v>
      </c>
      <c r="E7" s="9">
        <f t="shared" si="17"/>
        <v>24670</v>
      </c>
      <c r="F7" s="9">
        <f t="shared" si="17"/>
        <v>1194</v>
      </c>
      <c r="G7" s="9">
        <f t="shared" si="17"/>
        <v>561</v>
      </c>
      <c r="H7" s="9">
        <f t="shared" si="17"/>
        <v>5236</v>
      </c>
      <c r="I7" s="9">
        <f t="shared" si="17"/>
        <v>793</v>
      </c>
      <c r="J7" s="9">
        <f t="shared" si="17"/>
        <v>9478</v>
      </c>
      <c r="K7" s="9">
        <f t="shared" si="17"/>
        <v>1650</v>
      </c>
      <c r="L7" s="9">
        <f t="shared" si="17"/>
        <v>3532</v>
      </c>
      <c r="M7" s="9">
        <f t="shared" si="17"/>
        <v>1670</v>
      </c>
      <c r="N7" s="9">
        <f t="shared" si="17"/>
        <v>556</v>
      </c>
      <c r="O7" s="17">
        <f t="shared" si="4"/>
        <v>4.8398865018240776E-2</v>
      </c>
      <c r="P7" s="17">
        <f t="shared" si="5"/>
        <v>2.2740170247263884E-2</v>
      </c>
      <c r="Q7" s="17">
        <f t="shared" si="6"/>
        <v>0.21224158897446291</v>
      </c>
      <c r="R7" s="17">
        <f t="shared" si="7"/>
        <v>3.2144304823672476E-2</v>
      </c>
      <c r="S7" s="17">
        <f t="shared" si="8"/>
        <v>0.38419132549655449</v>
      </c>
      <c r="T7" s="17">
        <f t="shared" si="9"/>
        <v>6.6882853668423184E-2</v>
      </c>
      <c r="U7" s="17">
        <f t="shared" si="10"/>
        <v>0.14316984191325496</v>
      </c>
      <c r="V7" s="17">
        <f t="shared" si="11"/>
        <v>6.7693554925010127E-2</v>
      </c>
      <c r="W7" s="17">
        <f t="shared" si="12"/>
        <v>2.2537494933117148E-2</v>
      </c>
      <c r="X7" s="21">
        <f t="shared" si="13"/>
        <v>0.9404906249174434</v>
      </c>
      <c r="Y7" s="17">
        <f t="shared" si="14"/>
        <v>0.28338062423996757</v>
      </c>
      <c r="Z7" s="17">
        <f t="shared" si="1"/>
        <v>0.58204296716659909</v>
      </c>
      <c r="AA7" s="17">
        <f t="shared" si="2"/>
        <v>6.6882853668423184E-2</v>
      </c>
      <c r="AB7" s="17">
        <f t="shared" si="3"/>
        <v>6.7693554925010127E-2</v>
      </c>
      <c r="AC7" s="21">
        <f>('1831 data'!$AP$6*H7+'1831 data'!$AP$7*F7+'1831 data'!$AP$8*G7+'1831 data'!$AP$9*I7+'1831 data'!$AP$10*J7+'1831 data'!$AP$11*K7+'1831 data'!$AP$12*L7+'1831 data'!$AP$13*M7+'1831 data'!$AP$14*N7)/D7</f>
        <v>0.50008061987727859</v>
      </c>
      <c r="AD7" s="17">
        <f>AC7/'1831 data'!$AM$501</f>
        <v>1.0220795692914972</v>
      </c>
    </row>
    <row r="8" spans="1:30" x14ac:dyDescent="0.2">
      <c r="A8" s="1" t="s">
        <v>596</v>
      </c>
      <c r="B8" s="42">
        <f>SUMIF('1831 data'!$F$4:$F$499,"Historically",'1831 data'!L$4:L$499)</f>
        <v>5306</v>
      </c>
      <c r="C8" s="42">
        <f>SUMIF('1831 data'!$F$4:$F$499,"Historically",'1831 data'!M$4:M$499)</f>
        <v>5763</v>
      </c>
      <c r="D8" s="42">
        <f>SUMIF('1831 data'!$F$4:$F$499,"Historically",'1831 data'!N$4:N$499)</f>
        <v>28440</v>
      </c>
      <c r="E8" s="42">
        <f>SUMIF('1831 data'!$F$4:$F$499,"Historically",'1831 data'!O$4:O$499)</f>
        <v>6782</v>
      </c>
      <c r="F8" s="42">
        <f>SUMIF('1831 data'!$F$4:$F$499,"Historically",'1831 data'!P$4:P$499)</f>
        <v>678</v>
      </c>
      <c r="G8" s="42">
        <f>SUMIF('1831 data'!$F$4:$F$499,"Historically",'1831 data'!Q$4:Q$499)</f>
        <v>236</v>
      </c>
      <c r="H8" s="42">
        <f>SUMIF('1831 data'!$F$4:$F$499,"Historically",'1831 data'!R$4:R$499)</f>
        <v>2794</v>
      </c>
      <c r="I8" s="42">
        <f>SUMIF('1831 data'!$F$4:$F$499,"Historically",'1831 data'!S$4:S$499)</f>
        <v>120</v>
      </c>
      <c r="J8" s="42">
        <f>SUMIF('1831 data'!$F$4:$F$499,"Historically",'1831 data'!T$4:T$499)</f>
        <v>1669</v>
      </c>
      <c r="K8" s="42">
        <f>SUMIF('1831 data'!$F$4:$F$499,"Historically",'1831 data'!U$4:U$499)</f>
        <v>209</v>
      </c>
      <c r="L8" s="42">
        <f>SUMIF('1831 data'!$F$4:$F$499,"Historically",'1831 data'!V$4:V$499)</f>
        <v>634</v>
      </c>
      <c r="M8" s="42">
        <f>SUMIF('1831 data'!$F$4:$F$499,"Historically",'1831 data'!W$4:W$499)</f>
        <v>367</v>
      </c>
      <c r="N8" s="42">
        <f>SUMIF('1831 data'!$F$4:$F$499,"Historically",'1831 data'!X$4:X$499)</f>
        <v>75</v>
      </c>
      <c r="O8" s="17">
        <f t="shared" si="4"/>
        <v>9.9970510173989974E-2</v>
      </c>
      <c r="P8" s="17">
        <f t="shared" si="5"/>
        <v>3.479799469183132E-2</v>
      </c>
      <c r="Q8" s="17">
        <f t="shared" si="6"/>
        <v>0.41197286936007077</v>
      </c>
      <c r="R8" s="17">
        <f t="shared" si="7"/>
        <v>1.7693895606015926E-2</v>
      </c>
      <c r="S8" s="17">
        <f t="shared" si="8"/>
        <v>0.24609259805367148</v>
      </c>
      <c r="T8" s="17">
        <f t="shared" si="9"/>
        <v>3.0816868180477734E-2</v>
      </c>
      <c r="U8" s="17">
        <f t="shared" si="10"/>
        <v>9.3482748451784128E-2</v>
      </c>
      <c r="V8" s="17">
        <f t="shared" si="11"/>
        <v>5.4113830728398704E-2</v>
      </c>
      <c r="W8" s="17">
        <f t="shared" si="12"/>
        <v>1.1058684753759953E-2</v>
      </c>
      <c r="X8" s="21">
        <f t="shared" si="13"/>
        <v>1.0148781241924372</v>
      </c>
      <c r="Y8" s="17">
        <f t="shared" si="14"/>
        <v>0.54674137422589209</v>
      </c>
      <c r="Z8" s="17">
        <f t="shared" si="1"/>
        <v>0.36832792686523147</v>
      </c>
      <c r="AA8" s="17">
        <f t="shared" si="2"/>
        <v>3.0816868180477734E-2</v>
      </c>
      <c r="AB8" s="17">
        <f t="shared" si="3"/>
        <v>5.4113830728398704E-2</v>
      </c>
      <c r="AC8" s="21">
        <f>('1831 data'!$AP$6*H8+'1831 data'!$AP$7*F8+'1831 data'!$AP$8*G8+'1831 data'!$AP$9*I8+'1831 data'!$AP$10*J8+'1831 data'!$AP$11*K8+'1831 data'!$AP$12*L8+'1831 data'!$AP$13*M8+'1831 data'!$AP$14*N8)/D8</f>
        <v>0.44848804500703238</v>
      </c>
      <c r="AD8" s="17">
        <f>AC8/'1831 data'!$AM$501</f>
        <v>0.91663313804414936</v>
      </c>
    </row>
    <row r="9" spans="1:30" x14ac:dyDescent="0.2">
      <c r="A9" s="1" t="s">
        <v>608</v>
      </c>
      <c r="B9" s="42">
        <f>SUMIF('1831 data'!$G$4:$G$499,"Large",'1831 data'!L$4:L$499)</f>
        <v>8568</v>
      </c>
      <c r="C9" s="42">
        <f>SUMIF('1831 data'!$G$4:$G$499,"Large",'1831 data'!M$4:M$499)</f>
        <v>9422</v>
      </c>
      <c r="D9" s="42">
        <f>SUMIF('1831 data'!$G$4:$G$499,"Large",'1831 data'!N$4:N$499)</f>
        <v>46234</v>
      </c>
      <c r="E9" s="42">
        <f>SUMIF('1831 data'!$G$4:$G$499,"Large",'1831 data'!O$4:O$499)</f>
        <v>10671</v>
      </c>
      <c r="F9" s="42">
        <f>SUMIF('1831 data'!$G$4:$G$499,"Large",'1831 data'!P$4:P$499)</f>
        <v>767</v>
      </c>
      <c r="G9" s="42">
        <f>SUMIF('1831 data'!$G$4:$G$499,"Large",'1831 data'!Q$4:Q$499)</f>
        <v>369</v>
      </c>
      <c r="H9" s="42">
        <f>SUMIF('1831 data'!$G$4:$G$499,"Large",'1831 data'!R$4:R$499)</f>
        <v>3137</v>
      </c>
      <c r="I9" s="42">
        <f>SUMIF('1831 data'!$G$4:$G$499,"Large",'1831 data'!S$4:S$499)</f>
        <v>78</v>
      </c>
      <c r="J9" s="42">
        <f>SUMIF('1831 data'!$G$4:$G$499,"Large",'1831 data'!T$4:T$499)</f>
        <v>3247</v>
      </c>
      <c r="K9" s="42">
        <f>SUMIF('1831 data'!$G$4:$G$499,"Large",'1831 data'!U$4:U$499)</f>
        <v>473</v>
      </c>
      <c r="L9" s="42">
        <f>SUMIF('1831 data'!$G$4:$G$499,"Large",'1831 data'!V$4:V$499)</f>
        <v>1545</v>
      </c>
      <c r="M9" s="42">
        <f>SUMIF('1831 data'!$G$4:$G$499,"Large",'1831 data'!W$4:W$499)</f>
        <v>801</v>
      </c>
      <c r="N9" s="42">
        <f>SUMIF('1831 data'!$G$4:$G$499,"Large",'1831 data'!X$4:X$499)</f>
        <v>254</v>
      </c>
      <c r="O9" s="17">
        <f t="shared" si="4"/>
        <v>7.1877049948458435E-2</v>
      </c>
      <c r="P9" s="17">
        <f t="shared" si="5"/>
        <v>3.4579701996064097E-2</v>
      </c>
      <c r="Q9" s="17">
        <f t="shared" si="6"/>
        <v>0.29397432293130915</v>
      </c>
      <c r="R9" s="17">
        <f t="shared" si="7"/>
        <v>7.3095305032330618E-3</v>
      </c>
      <c r="S9" s="17">
        <f t="shared" si="8"/>
        <v>0.30428263517945836</v>
      </c>
      <c r="T9" s="17">
        <f t="shared" si="9"/>
        <v>4.4325742667041514E-2</v>
      </c>
      <c r="U9" s="17">
        <f t="shared" si="10"/>
        <v>0.1447849311217318</v>
      </c>
      <c r="V9" s="17">
        <f t="shared" si="11"/>
        <v>7.5063255552431818E-2</v>
      </c>
      <c r="W9" s="17">
        <f t="shared" si="12"/>
        <v>2.3802830100271764E-2</v>
      </c>
      <c r="X9" s="21">
        <f t="shared" si="13"/>
        <v>0.98226653715007917</v>
      </c>
      <c r="Y9" s="17">
        <f t="shared" si="14"/>
        <v>0.40043107487583168</v>
      </c>
      <c r="Z9" s="17">
        <f t="shared" si="1"/>
        <v>0.48017992690469502</v>
      </c>
      <c r="AA9" s="17">
        <f t="shared" si="2"/>
        <v>4.4325742667041514E-2</v>
      </c>
      <c r="AB9" s="17">
        <f t="shared" si="3"/>
        <v>7.5063255552431818E-2</v>
      </c>
      <c r="AC9" s="21">
        <f>('1831 data'!$AP$6*H9+'1831 data'!$AP$7*F9+'1831 data'!$AP$8*G9+'1831 data'!$AP$9*I9+'1831 data'!$AP$10*J9+'1831 data'!$AP$11*K9+'1831 data'!$AP$12*L9+'1831 data'!$AP$13*M9+'1831 data'!$AP$14*N9)/D9</f>
        <v>0.46922178483367216</v>
      </c>
      <c r="AD9" s="17">
        <f>AC9/'1831 data'!$AM$501</f>
        <v>0.95900936905469003</v>
      </c>
    </row>
    <row r="10" spans="1:30" x14ac:dyDescent="0.2">
      <c r="A10" s="1" t="s">
        <v>609</v>
      </c>
      <c r="B10" s="42">
        <f>SUMIF('1831 data'!$G$4:$G$499,"Medium",'1831 data'!L$4:L$499)</f>
        <v>9196</v>
      </c>
      <c r="C10" s="42">
        <f>SUMIF('1831 data'!$G$4:$G$499,"Medium",'1831 data'!M$4:M$499)</f>
        <v>10065</v>
      </c>
      <c r="D10" s="42">
        <f>SUMIF('1831 data'!$G$4:$G$499,"Medium",'1831 data'!N$4:N$499)</f>
        <v>51239</v>
      </c>
      <c r="E10" s="42">
        <f>SUMIF('1831 data'!$G$4:$G$499,"Medium",'1831 data'!O$4:O$499)</f>
        <v>12472</v>
      </c>
      <c r="F10" s="42">
        <f>SUMIF('1831 data'!$G$4:$G$499,"Medium",'1831 data'!P$4:P$499)</f>
        <v>1225</v>
      </c>
      <c r="G10" s="42">
        <f>SUMIF('1831 data'!$G$4:$G$499,"Medium",'1831 data'!Q$4:Q$499)</f>
        <v>436</v>
      </c>
      <c r="H10" s="42">
        <f>SUMIF('1831 data'!$G$4:$G$499,"Medium",'1831 data'!R$4:R$499)</f>
        <v>5264</v>
      </c>
      <c r="I10" s="42">
        <f>SUMIF('1831 data'!$G$4:$G$499,"Medium",'1831 data'!S$4:S$499)</f>
        <v>25</v>
      </c>
      <c r="J10" s="42">
        <f>SUMIF('1831 data'!$G$4:$G$499,"Medium",'1831 data'!T$4:T$499)</f>
        <v>2901</v>
      </c>
      <c r="K10" s="42">
        <f>SUMIF('1831 data'!$G$4:$G$499,"Medium",'1831 data'!U$4:U$499)</f>
        <v>409</v>
      </c>
      <c r="L10" s="42">
        <f>SUMIF('1831 data'!$G$4:$G$499,"Medium",'1831 data'!V$4:V$499)</f>
        <v>1334</v>
      </c>
      <c r="M10" s="42">
        <f>SUMIF('1831 data'!$G$4:$G$499,"Medium",'1831 data'!W$4:W$499)</f>
        <v>702</v>
      </c>
      <c r="N10" s="42">
        <f>SUMIF('1831 data'!$G$4:$G$499,"Medium",'1831 data'!X$4:X$499)</f>
        <v>176</v>
      </c>
      <c r="O10" s="17">
        <f t="shared" si="4"/>
        <v>9.8220012828736367E-2</v>
      </c>
      <c r="P10" s="17">
        <f t="shared" si="5"/>
        <v>3.495830660679923E-2</v>
      </c>
      <c r="Q10" s="17">
        <f t="shared" si="6"/>
        <v>0.42206542655548429</v>
      </c>
      <c r="R10" s="17">
        <f t="shared" si="7"/>
        <v>2.0044900577293138E-3</v>
      </c>
      <c r="S10" s="17">
        <f t="shared" si="8"/>
        <v>0.23260102629890955</v>
      </c>
      <c r="T10" s="17">
        <f t="shared" si="9"/>
        <v>3.279345734445157E-2</v>
      </c>
      <c r="U10" s="17">
        <f t="shared" si="10"/>
        <v>0.10695958948043617</v>
      </c>
      <c r="V10" s="17">
        <f t="shared" si="11"/>
        <v>5.6286080821039128E-2</v>
      </c>
      <c r="W10" s="17">
        <f t="shared" si="12"/>
        <v>1.4111610006414367E-2</v>
      </c>
      <c r="X10" s="21">
        <f t="shared" si="13"/>
        <v>1.0359079232845836</v>
      </c>
      <c r="Y10" s="17">
        <f t="shared" si="14"/>
        <v>0.55524374599101989</v>
      </c>
      <c r="Z10" s="17">
        <f t="shared" si="1"/>
        <v>0.35567671584348942</v>
      </c>
      <c r="AA10" s="17">
        <f t="shared" si="2"/>
        <v>3.279345734445157E-2</v>
      </c>
      <c r="AB10" s="17">
        <f t="shared" si="3"/>
        <v>5.6286080821039128E-2</v>
      </c>
      <c r="AC10" s="21">
        <f>('1831 data'!$AP$6*H10+'1831 data'!$AP$7*F10+'1831 data'!$AP$8*G10+'1831 data'!$AP$9*I10+'1831 data'!$AP$10*J10+'1831 data'!$AP$11*K10+'1831 data'!$AP$12*L10+'1831 data'!$AP$13*M10+'1831 data'!$AP$14*N10)/D10</f>
        <v>0.4555124026620348</v>
      </c>
      <c r="AD10" s="17">
        <f>AC10/'1831 data'!$AM$501</f>
        <v>0.93098972808424363</v>
      </c>
    </row>
    <row r="11" spans="1:30" x14ac:dyDescent="0.2">
      <c r="A11" s="1" t="s">
        <v>597</v>
      </c>
      <c r="B11" s="42">
        <f>B5-B6-B9-B10</f>
        <v>25973</v>
      </c>
      <c r="C11" s="42">
        <f t="shared" ref="C11:N11" si="18">C5-C6-C9-C10</f>
        <v>27939</v>
      </c>
      <c r="D11" s="42">
        <f t="shared" si="18"/>
        <v>146323</v>
      </c>
      <c r="E11" s="42">
        <f t="shared" si="18"/>
        <v>36609</v>
      </c>
      <c r="F11" s="42">
        <f t="shared" si="18"/>
        <v>5375</v>
      </c>
      <c r="G11" s="42">
        <f t="shared" si="18"/>
        <v>1627</v>
      </c>
      <c r="H11" s="42">
        <f t="shared" si="18"/>
        <v>18225</v>
      </c>
      <c r="I11" s="42">
        <f t="shared" si="18"/>
        <v>60</v>
      </c>
      <c r="J11" s="42">
        <f t="shared" si="18"/>
        <v>6460</v>
      </c>
      <c r="K11" s="42">
        <f t="shared" si="18"/>
        <v>675</v>
      </c>
      <c r="L11" s="42">
        <f t="shared" si="18"/>
        <v>1982</v>
      </c>
      <c r="M11" s="42">
        <f t="shared" si="18"/>
        <v>1852</v>
      </c>
      <c r="N11" s="42">
        <f t="shared" si="18"/>
        <v>353</v>
      </c>
      <c r="O11" s="17">
        <f t="shared" si="4"/>
        <v>0.14682181977109454</v>
      </c>
      <c r="P11" s="17">
        <f t="shared" si="5"/>
        <v>4.4442623398617827E-2</v>
      </c>
      <c r="Q11" s="17">
        <f t="shared" si="6"/>
        <v>0.49782840285175778</v>
      </c>
      <c r="R11" s="17">
        <f t="shared" si="7"/>
        <v>1.6389412439564042E-3</v>
      </c>
      <c r="S11" s="17">
        <f t="shared" si="8"/>
        <v>0.17645934059930618</v>
      </c>
      <c r="T11" s="17">
        <f t="shared" si="9"/>
        <v>1.8438088994509546E-2</v>
      </c>
      <c r="U11" s="17">
        <f t="shared" si="10"/>
        <v>5.4139692425359882E-2</v>
      </c>
      <c r="V11" s="17">
        <f t="shared" si="11"/>
        <v>5.0588653063454343E-2</v>
      </c>
      <c r="W11" s="17">
        <f t="shared" si="12"/>
        <v>9.6424376519435116E-3</v>
      </c>
      <c r="X11" s="21">
        <f t="shared" si="13"/>
        <v>1.0647826531310531</v>
      </c>
      <c r="Y11" s="17">
        <f t="shared" si="14"/>
        <v>0.68909284602147014</v>
      </c>
      <c r="Z11" s="17">
        <f t="shared" si="1"/>
        <v>0.24188041192056597</v>
      </c>
      <c r="AA11" s="17">
        <f t="shared" si="2"/>
        <v>1.8438088994509546E-2</v>
      </c>
      <c r="AB11" s="17">
        <f t="shared" si="3"/>
        <v>5.0588653063454343E-2</v>
      </c>
      <c r="AC11" s="21">
        <f>('1831 data'!$AP$6*H11+'1831 data'!$AP$7*F11+'1831 data'!$AP$8*G11+'1831 data'!$AP$9*I11+'1831 data'!$AP$10*J11+'1831 data'!$AP$11*K11+'1831 data'!$AP$12*L11+'1831 data'!$AP$13*M11+'1831 data'!$AP$14*N11)/D11</f>
        <v>0.44147878323981876</v>
      </c>
      <c r="AD11" s="17">
        <f>AC11/'1831 data'!$AM$501</f>
        <v>0.90230740142623533</v>
      </c>
    </row>
    <row r="12" spans="1:30" x14ac:dyDescent="0.2">
      <c r="A12" s="41"/>
    </row>
    <row r="13" spans="1:30" x14ac:dyDescent="0.2">
      <c r="A13" s="40"/>
      <c r="Y13" s="6" t="s">
        <v>626</v>
      </c>
    </row>
    <row r="14" spans="1:30" x14ac:dyDescent="0.2">
      <c r="A14" s="1" t="s">
        <v>598</v>
      </c>
      <c r="B14" s="42">
        <f>SUMIF('1831 data'!$B$4:$B$499,"1",'1831 data'!L$4:L$499)</f>
        <v>1667</v>
      </c>
      <c r="C14" s="42">
        <f>SUMIF('1831 data'!$B$4:$B$499,"1",'1831 data'!M$4:M$499)</f>
        <v>1817</v>
      </c>
      <c r="D14" s="42">
        <f>SUMIF('1831 data'!$B$4:$B$499,"1",'1831 data'!N$4:N$499)</f>
        <v>8410</v>
      </c>
      <c r="E14" s="42">
        <f>SUMIF('1831 data'!$B$4:$B$499,"1",'1831 data'!O$4:O$499)</f>
        <v>1882</v>
      </c>
      <c r="F14" s="42">
        <f>SUMIF('1831 data'!$B$4:$B$499,"1",'1831 data'!P$4:P$499)</f>
        <v>131</v>
      </c>
      <c r="G14" s="42">
        <f>SUMIF('1831 data'!$B$4:$B$499,"1",'1831 data'!Q$4:Q$499)</f>
        <v>68</v>
      </c>
      <c r="H14" s="42">
        <f>SUMIF('1831 data'!$B$4:$B$499,"1",'1831 data'!R$4:R$499)</f>
        <v>374</v>
      </c>
      <c r="I14" s="42">
        <f>SUMIF('1831 data'!$B$4:$B$499,"1",'1831 data'!S$4:S$499)</f>
        <v>1</v>
      </c>
      <c r="J14" s="42">
        <f>SUMIF('1831 data'!$B$4:$B$499,"1",'1831 data'!T$4:T$499)</f>
        <v>780</v>
      </c>
      <c r="K14" s="42">
        <f>SUMIF('1831 data'!$B$4:$B$499,"1",'1831 data'!U$4:U$499)</f>
        <v>111</v>
      </c>
      <c r="L14" s="42">
        <f>SUMIF('1831 data'!$B$4:$B$499,"1",'1831 data'!V$4:V$499)</f>
        <v>259</v>
      </c>
      <c r="M14" s="42">
        <f>SUMIF('1831 data'!$B$4:$B$499,"1",'1831 data'!W$4:W$499)</f>
        <v>102</v>
      </c>
      <c r="N14" s="42">
        <f>SUMIF('1831 data'!$B$4:$B$499,"1",'1831 data'!X$4:X$499)</f>
        <v>56</v>
      </c>
      <c r="O14" s="17">
        <f t="shared" ref="O14:O18" si="19">F14/$E14</f>
        <v>6.9606801275239105E-2</v>
      </c>
      <c r="P14" s="17">
        <f t="shared" ref="P14:P18" si="20">G14/$E14</f>
        <v>3.6131774707757705E-2</v>
      </c>
      <c r="Q14" s="17">
        <f t="shared" ref="Q14:Q18" si="21">H14/$E14</f>
        <v>0.19872476089266738</v>
      </c>
      <c r="R14" s="17">
        <f t="shared" ref="R14:R18" si="22">I14/$E14</f>
        <v>5.3134962805526033E-4</v>
      </c>
      <c r="S14" s="17">
        <f t="shared" ref="S14:S18" si="23">J14/$E14</f>
        <v>0.41445270988310307</v>
      </c>
      <c r="T14" s="17">
        <f t="shared" ref="T14:T18" si="24">K14/$E14</f>
        <v>5.8979808714133899E-2</v>
      </c>
      <c r="U14" s="17">
        <f t="shared" ref="U14:U18" si="25">L14/$E14</f>
        <v>0.13761955366631243</v>
      </c>
      <c r="V14" s="17">
        <f t="shared" ref="V14:V18" si="26">M14/$E14</f>
        <v>5.4197662061636558E-2</v>
      </c>
      <c r="W14" s="17">
        <f t="shared" ref="W14:W18" si="27">N14/$E14</f>
        <v>2.975557917109458E-2</v>
      </c>
      <c r="X14" s="21">
        <f t="shared" ref="X14:X18" si="28">(E14/D14)/($E$2/$D$2)</f>
        <v>0.95237792683938738</v>
      </c>
      <c r="Y14" s="17">
        <f t="shared" ref="Y14:Y18" si="29">O14+P14+Q14</f>
        <v>0.30446333687566418</v>
      </c>
      <c r="Z14" s="17">
        <f>R14+S14+U14+W14</f>
        <v>0.58235919234856537</v>
      </c>
      <c r="AA14" s="17">
        <f>T14</f>
        <v>5.8979808714133899E-2</v>
      </c>
      <c r="AB14" s="17">
        <f t="shared" ref="AB14:AB18" si="30">V14</f>
        <v>5.4197662061636558E-2</v>
      </c>
      <c r="AC14" s="21">
        <f>('1831 data'!$AP$6*H14+'1831 data'!$AP$7*F14+'1831 data'!$AP$8*G14+'1831 data'!$AP$9*I14+'1831 data'!$AP$10*J14+'1831 data'!$AP$11*K14+'1831 data'!$AP$12*L14+'1831 data'!$AP$13*M14+'1831 data'!$AP$14*N14)/D14</f>
        <v>0.51331747919143877</v>
      </c>
      <c r="AD14" s="17">
        <f>AC14/'1831 data'!$AM$501</f>
        <v>1.0491334540629349</v>
      </c>
    </row>
    <row r="15" spans="1:30" x14ac:dyDescent="0.2">
      <c r="A15" s="1" t="s">
        <v>599</v>
      </c>
      <c r="B15" s="42">
        <f>SUMIF('1831 data'!$B$4:$B$499,"2",'1831 data'!L$4:L$499)</f>
        <v>593</v>
      </c>
      <c r="C15" s="42">
        <f>SUMIF('1831 data'!$B$4:$B$499,"2",'1831 data'!M$4:M$499)</f>
        <v>653</v>
      </c>
      <c r="D15" s="42">
        <f>SUMIF('1831 data'!$B$4:$B$499,"2",'1831 data'!N$4:N$499)</f>
        <v>3074</v>
      </c>
      <c r="E15" s="42">
        <f>SUMIF('1831 data'!$B$4:$B$499,"2",'1831 data'!O$4:O$499)</f>
        <v>721</v>
      </c>
      <c r="F15" s="42">
        <f>SUMIF('1831 data'!$B$4:$B$499,"2",'1831 data'!P$4:P$499)</f>
        <v>70</v>
      </c>
      <c r="G15" s="42">
        <f>SUMIF('1831 data'!$B$4:$B$499,"2",'1831 data'!Q$4:Q$499)</f>
        <v>16</v>
      </c>
      <c r="H15" s="42">
        <f>SUMIF('1831 data'!$B$4:$B$499,"2",'1831 data'!R$4:R$499)</f>
        <v>310</v>
      </c>
      <c r="I15" s="42">
        <f>SUMIF('1831 data'!$B$4:$B$499,"2",'1831 data'!S$4:S$499)</f>
        <v>0</v>
      </c>
      <c r="J15" s="42">
        <f>SUMIF('1831 data'!$B$4:$B$499,"2",'1831 data'!T$4:T$499)</f>
        <v>130</v>
      </c>
      <c r="K15" s="42">
        <f>SUMIF('1831 data'!$B$4:$B$499,"2",'1831 data'!U$4:U$499)</f>
        <v>9</v>
      </c>
      <c r="L15" s="42">
        <f>SUMIF('1831 data'!$B$4:$B$499,"2",'1831 data'!V$4:V$499)</f>
        <v>135</v>
      </c>
      <c r="M15" s="42">
        <f>SUMIF('1831 data'!$B$4:$B$499,"2",'1831 data'!W$4:W$499)</f>
        <v>43</v>
      </c>
      <c r="N15" s="42">
        <f>SUMIF('1831 data'!$B$4:$B$499,"2",'1831 data'!X$4:X$499)</f>
        <v>8</v>
      </c>
      <c r="O15" s="17">
        <f t="shared" si="19"/>
        <v>9.7087378640776698E-2</v>
      </c>
      <c r="P15" s="17">
        <f t="shared" si="20"/>
        <v>2.2191400832177532E-2</v>
      </c>
      <c r="Q15" s="17">
        <f t="shared" si="21"/>
        <v>0.42995839112343964</v>
      </c>
      <c r="R15" s="17">
        <f t="shared" si="22"/>
        <v>0</v>
      </c>
      <c r="S15" s="17">
        <f t="shared" si="23"/>
        <v>0.18030513176144244</v>
      </c>
      <c r="T15" s="17">
        <f t="shared" si="24"/>
        <v>1.2482662968099861E-2</v>
      </c>
      <c r="U15" s="17">
        <f t="shared" si="25"/>
        <v>0.18723994452149792</v>
      </c>
      <c r="V15" s="17">
        <f t="shared" si="26"/>
        <v>5.9639389736477116E-2</v>
      </c>
      <c r="W15" s="17">
        <f t="shared" si="27"/>
        <v>1.1095700416088766E-2</v>
      </c>
      <c r="X15" s="21">
        <f t="shared" si="28"/>
        <v>0.99819892889362749</v>
      </c>
      <c r="Y15" s="17">
        <f t="shared" si="29"/>
        <v>0.54923717059639388</v>
      </c>
      <c r="Z15" s="17">
        <f>R15+S15+U15+W15</f>
        <v>0.37864077669902912</v>
      </c>
      <c r="AA15" s="17">
        <f>T15</f>
        <v>1.2482662968099861E-2</v>
      </c>
      <c r="AB15" s="17">
        <f t="shared" si="30"/>
        <v>5.9639389736477116E-2</v>
      </c>
      <c r="AC15" s="21">
        <f>('1831 data'!$AP$6*H15+'1831 data'!$AP$7*F15+'1831 data'!$AP$8*G15+'1831 data'!$AP$9*I15+'1831 data'!$AP$10*J15+'1831 data'!$AP$11*K15+'1831 data'!$AP$12*L15+'1831 data'!$AP$13*M15+'1831 data'!$AP$14*N15)/D15</f>
        <v>0.39248536109303839</v>
      </c>
      <c r="AD15" s="17">
        <f>AC15/'1831 data'!$AM$501</f>
        <v>0.8021731954292376</v>
      </c>
    </row>
    <row r="16" spans="1:30" x14ac:dyDescent="0.2">
      <c r="A16" s="1" t="s">
        <v>600</v>
      </c>
      <c r="B16" s="42">
        <f>SUMIF('1831 data'!$B$4:$B$499,"3",'1831 data'!L$4:L$499)</f>
        <v>479</v>
      </c>
      <c r="C16" s="42">
        <f>SUMIF('1831 data'!$B$4:$B$499,"3",'1831 data'!M$4:M$499)</f>
        <v>561</v>
      </c>
      <c r="D16" s="42">
        <f>SUMIF('1831 data'!$B$4:$B$499,"3",'1831 data'!N$4:N$499)</f>
        <v>2765</v>
      </c>
      <c r="E16" s="42">
        <f>SUMIF('1831 data'!$B$4:$B$499,"3",'1831 data'!O$4:O$499)</f>
        <v>659</v>
      </c>
      <c r="F16" s="42">
        <f>SUMIF('1831 data'!$B$4:$B$499,"3",'1831 data'!P$4:P$499)</f>
        <v>67</v>
      </c>
      <c r="G16" s="42">
        <f>SUMIF('1831 data'!$B$4:$B$499,"3",'1831 data'!Q$4:Q$499)</f>
        <v>34</v>
      </c>
      <c r="H16" s="42">
        <f>SUMIF('1831 data'!$B$4:$B$499,"3",'1831 data'!R$4:R$499)</f>
        <v>314</v>
      </c>
      <c r="I16" s="42">
        <f>SUMIF('1831 data'!$B$4:$B$499,"3",'1831 data'!S$4:S$499)</f>
        <v>2</v>
      </c>
      <c r="J16" s="42">
        <f>SUMIF('1831 data'!$B$4:$B$499,"3",'1831 data'!T$4:T$499)</f>
        <v>130</v>
      </c>
      <c r="K16" s="42">
        <f>SUMIF('1831 data'!$B$4:$B$499,"3",'1831 data'!U$4:U$499)</f>
        <v>24</v>
      </c>
      <c r="L16" s="42">
        <f>SUMIF('1831 data'!$B$4:$B$499,"3",'1831 data'!V$4:V$499)</f>
        <v>46</v>
      </c>
      <c r="M16" s="42">
        <f>SUMIF('1831 data'!$B$4:$B$499,"3",'1831 data'!W$4:W$499)</f>
        <v>28</v>
      </c>
      <c r="N16" s="42">
        <f>SUMIF('1831 data'!$B$4:$B$499,"3",'1831 data'!X$4:X$499)</f>
        <v>14</v>
      </c>
      <c r="O16" s="17">
        <f t="shared" si="19"/>
        <v>0.10166919575113809</v>
      </c>
      <c r="P16" s="17">
        <f t="shared" si="20"/>
        <v>5.1593323216995446E-2</v>
      </c>
      <c r="Q16" s="17">
        <f t="shared" si="21"/>
        <v>0.47647951441578151</v>
      </c>
      <c r="R16" s="17">
        <f t="shared" si="22"/>
        <v>3.0349013657056147E-3</v>
      </c>
      <c r="S16" s="17">
        <f t="shared" si="23"/>
        <v>0.19726858877086495</v>
      </c>
      <c r="T16" s="17">
        <f t="shared" si="24"/>
        <v>3.6418816388467376E-2</v>
      </c>
      <c r="U16" s="17">
        <f t="shared" si="25"/>
        <v>6.9802731411229141E-2</v>
      </c>
      <c r="V16" s="17">
        <f t="shared" si="26"/>
        <v>4.2488619119878605E-2</v>
      </c>
      <c r="W16" s="17">
        <f t="shared" si="27"/>
        <v>2.1244309559939303E-2</v>
      </c>
      <c r="X16" s="21">
        <f t="shared" si="28"/>
        <v>1.0143223077196519</v>
      </c>
      <c r="Y16" s="17">
        <f t="shared" si="29"/>
        <v>0.62974203338391499</v>
      </c>
      <c r="Z16" s="17">
        <f>R16+S16+U16+W16</f>
        <v>0.29135053110773901</v>
      </c>
      <c r="AA16" s="17">
        <f>T16</f>
        <v>3.6418816388467376E-2</v>
      </c>
      <c r="AB16" s="17">
        <f t="shared" si="30"/>
        <v>4.2488619119878605E-2</v>
      </c>
      <c r="AC16" s="21">
        <f>('1831 data'!$AP$6*H16+'1831 data'!$AP$7*F16+'1831 data'!$AP$8*G16+'1831 data'!$AP$9*I16+'1831 data'!$AP$10*J16+'1831 data'!$AP$11*K16+'1831 data'!$AP$12*L16+'1831 data'!$AP$13*M16+'1831 data'!$AP$14*N16)/D16</f>
        <v>0.4415913200723327</v>
      </c>
      <c r="AD16" s="17">
        <f>AC16/'1831 data'!$AM$501</f>
        <v>0.90253740753471745</v>
      </c>
    </row>
    <row r="17" spans="1:30" x14ac:dyDescent="0.2">
      <c r="A17" s="1" t="s">
        <v>601</v>
      </c>
      <c r="B17" s="42">
        <f>SUMIF('1831 data'!$B$4:$B$499,"4",'1831 data'!L$4:L$499)</f>
        <v>566</v>
      </c>
      <c r="C17" s="42">
        <f>SUMIF('1831 data'!$B$4:$B$499,"4",'1831 data'!M$4:M$499)</f>
        <v>600</v>
      </c>
      <c r="D17" s="42">
        <f>SUMIF('1831 data'!$B$4:$B$499,"4",'1831 data'!N$4:N$499)</f>
        <v>3164</v>
      </c>
      <c r="E17" s="42">
        <f>SUMIF('1831 data'!$B$4:$B$499,"4",'1831 data'!O$4:O$499)</f>
        <v>840</v>
      </c>
      <c r="F17" s="42">
        <f>SUMIF('1831 data'!$B$4:$B$499,"4",'1831 data'!P$4:P$499)</f>
        <v>109</v>
      </c>
      <c r="G17" s="42">
        <f>SUMIF('1831 data'!$B$4:$B$499,"4",'1831 data'!Q$4:Q$499)</f>
        <v>34</v>
      </c>
      <c r="H17" s="42">
        <f>SUMIF('1831 data'!$B$4:$B$499,"4",'1831 data'!R$4:R$499)</f>
        <v>454</v>
      </c>
      <c r="I17" s="42">
        <f>SUMIF('1831 data'!$B$4:$B$499,"4",'1831 data'!S$4:S$499)</f>
        <v>0</v>
      </c>
      <c r="J17" s="42">
        <f>SUMIF('1831 data'!$B$4:$B$499,"4",'1831 data'!T$4:T$499)</f>
        <v>123</v>
      </c>
      <c r="K17" s="42">
        <f>SUMIF('1831 data'!$B$4:$B$499,"4",'1831 data'!U$4:U$499)</f>
        <v>15</v>
      </c>
      <c r="L17" s="42">
        <f>SUMIF('1831 data'!$B$4:$B$499,"4",'1831 data'!V$4:V$499)</f>
        <v>52</v>
      </c>
      <c r="M17" s="42">
        <f>SUMIF('1831 data'!$B$4:$B$499,"4",'1831 data'!W$4:W$499)</f>
        <v>45</v>
      </c>
      <c r="N17" s="42">
        <f>SUMIF('1831 data'!$B$4:$B$499,"4",'1831 data'!X$4:X$499)</f>
        <v>8</v>
      </c>
      <c r="O17" s="17">
        <f t="shared" si="19"/>
        <v>0.12976190476190477</v>
      </c>
      <c r="P17" s="17">
        <f t="shared" si="20"/>
        <v>4.0476190476190478E-2</v>
      </c>
      <c r="Q17" s="17">
        <f t="shared" si="21"/>
        <v>0.54047619047619044</v>
      </c>
      <c r="R17" s="17">
        <f t="shared" si="22"/>
        <v>0</v>
      </c>
      <c r="S17" s="17">
        <f t="shared" si="23"/>
        <v>0.14642857142857144</v>
      </c>
      <c r="T17" s="17">
        <f t="shared" si="24"/>
        <v>1.7857142857142856E-2</v>
      </c>
      <c r="U17" s="17">
        <f t="shared" si="25"/>
        <v>6.1904761904761907E-2</v>
      </c>
      <c r="V17" s="17">
        <f t="shared" si="26"/>
        <v>5.3571428571428568E-2</v>
      </c>
      <c r="W17" s="17">
        <f t="shared" si="27"/>
        <v>9.5238095238095247E-3</v>
      </c>
      <c r="X17" s="21">
        <f t="shared" si="28"/>
        <v>1.1298700823901211</v>
      </c>
      <c r="Y17" s="17">
        <f t="shared" si="29"/>
        <v>0.71071428571428563</v>
      </c>
      <c r="Z17" s="17">
        <f>R17+S17+U17+W17</f>
        <v>0.21785714285714286</v>
      </c>
      <c r="AA17" s="17">
        <f>T17</f>
        <v>1.7857142857142856E-2</v>
      </c>
      <c r="AB17" s="17">
        <f t="shared" si="30"/>
        <v>5.3571428571428568E-2</v>
      </c>
      <c r="AC17" s="21">
        <f>('1831 data'!$AP$6*H17+'1831 data'!$AP$7*F17+'1831 data'!$AP$8*G17+'1831 data'!$AP$9*I17+'1831 data'!$AP$10*J17+'1831 data'!$AP$11*K17+'1831 data'!$AP$12*L17+'1831 data'!$AP$13*M17+'1831 data'!$AP$14*N17)/D17</f>
        <v>0.44611251580278127</v>
      </c>
      <c r="AD17" s="17">
        <f>AC17/'1831 data'!$AM$501</f>
        <v>0.91177796115983789</v>
      </c>
    </row>
    <row r="18" spans="1:30" x14ac:dyDescent="0.2">
      <c r="A18" s="1" t="s">
        <v>602</v>
      </c>
      <c r="B18" s="42">
        <f>SUMIF('1831 data'!$B$4:$B$499,"5",'1831 data'!L$4:L$499)</f>
        <v>774</v>
      </c>
      <c r="C18" s="42">
        <f>SUMIF('1831 data'!$B$4:$B$499,"5",'1831 data'!M$4:M$499)</f>
        <v>835</v>
      </c>
      <c r="D18" s="42">
        <f>SUMIF('1831 data'!$B$4:$B$499,"5",'1831 data'!N$4:N$499)</f>
        <v>3900</v>
      </c>
      <c r="E18" s="42">
        <f>SUMIF('1831 data'!$B$4:$B$499,"5",'1831 data'!O$4:O$499)</f>
        <v>1019</v>
      </c>
      <c r="F18" s="42">
        <f>SUMIF('1831 data'!$B$4:$B$499,"5",'1831 data'!P$4:P$499)</f>
        <v>141</v>
      </c>
      <c r="G18" s="42">
        <f>SUMIF('1831 data'!$B$4:$B$499,"5",'1831 data'!Q$4:Q$499)</f>
        <v>72</v>
      </c>
      <c r="H18" s="42">
        <f>SUMIF('1831 data'!$B$4:$B$499,"5",'1831 data'!R$4:R$499)</f>
        <v>505</v>
      </c>
      <c r="I18" s="42">
        <f>SUMIF('1831 data'!$B$4:$B$499,"5",'1831 data'!S$4:S$499)</f>
        <v>0</v>
      </c>
      <c r="J18" s="42">
        <f>SUMIF('1831 data'!$B$4:$B$499,"5",'1831 data'!T$4:T$499)</f>
        <v>182</v>
      </c>
      <c r="K18" s="42">
        <f>SUMIF('1831 data'!$B$4:$B$499,"5",'1831 data'!U$4:U$499)</f>
        <v>8</v>
      </c>
      <c r="L18" s="42">
        <f>SUMIF('1831 data'!$B$4:$B$499,"5",'1831 data'!V$4:V$499)</f>
        <v>14</v>
      </c>
      <c r="M18" s="42">
        <f>SUMIF('1831 data'!$B$4:$B$499,"5",'1831 data'!W$4:W$499)</f>
        <v>86</v>
      </c>
      <c r="N18" s="42">
        <f>SUMIF('1831 data'!$B$4:$B$499,"5",'1831 data'!X$4:X$499)</f>
        <v>11</v>
      </c>
      <c r="O18" s="17">
        <f t="shared" si="19"/>
        <v>0.13837095191364082</v>
      </c>
      <c r="P18" s="17">
        <f t="shared" si="20"/>
        <v>7.0657507360157024E-2</v>
      </c>
      <c r="Q18" s="17">
        <f t="shared" si="21"/>
        <v>0.49558390578999018</v>
      </c>
      <c r="R18" s="17">
        <f t="shared" si="22"/>
        <v>0</v>
      </c>
      <c r="S18" s="17">
        <f t="shared" si="23"/>
        <v>0.17860647693817469</v>
      </c>
      <c r="T18" s="17">
        <f t="shared" si="24"/>
        <v>7.8508341511285568E-3</v>
      </c>
      <c r="U18" s="17">
        <f t="shared" si="25"/>
        <v>1.3738959764474975E-2</v>
      </c>
      <c r="V18" s="17">
        <f t="shared" si="26"/>
        <v>8.4396467124631988E-2</v>
      </c>
      <c r="W18" s="17">
        <f t="shared" si="27"/>
        <v>1.0794896957801767E-2</v>
      </c>
      <c r="X18" s="21">
        <f t="shared" si="28"/>
        <v>1.1119756442476518</v>
      </c>
      <c r="Y18" s="17">
        <f t="shared" si="29"/>
        <v>0.70461236506378799</v>
      </c>
      <c r="Z18" s="17">
        <f>R18+S18+U18+W18</f>
        <v>0.20314033366045142</v>
      </c>
      <c r="AA18" s="17">
        <f>T18</f>
        <v>7.8508341511285568E-3</v>
      </c>
      <c r="AB18" s="17">
        <f t="shared" si="30"/>
        <v>8.4396467124631988E-2</v>
      </c>
      <c r="AC18" s="21">
        <f>('1831 data'!$AP$6*H18+'1831 data'!$AP$7*F18+'1831 data'!$AP$8*G18+'1831 data'!$AP$9*I18+'1831 data'!$AP$10*J18+'1831 data'!$AP$11*K18+'1831 data'!$AP$12*L18+'1831 data'!$AP$13*M18+'1831 data'!$AP$14*N18)/D18</f>
        <v>0.43961538461538463</v>
      </c>
      <c r="AD18" s="17">
        <f>AC18/'1831 data'!$AM$501</f>
        <v>0.89849893217592258</v>
      </c>
    </row>
    <row r="19" spans="1:30" x14ac:dyDescent="0.2">
      <c r="A19" s="40"/>
    </row>
    <row r="20" spans="1:30" x14ac:dyDescent="0.2">
      <c r="A20" s="40"/>
    </row>
    <row r="21" spans="1:30" x14ac:dyDescent="0.2">
      <c r="A21" s="40"/>
    </row>
    <row r="22" spans="1:30" x14ac:dyDescent="0.2">
      <c r="A22" s="40"/>
    </row>
    <row r="24" spans="1:30" x14ac:dyDescent="0.2">
      <c r="A24" s="41" t="s">
        <v>603</v>
      </c>
    </row>
    <row r="25" spans="1:30" x14ac:dyDescent="0.2">
      <c r="A25" s="41" t="s">
        <v>604</v>
      </c>
      <c r="B25" s="39">
        <f>SUMIF('1831 data'!$F$4:$F$499,"Yes",'1831 data'!L$4:L$499)</f>
        <v>17934</v>
      </c>
      <c r="C25" s="39">
        <f>SUMIF('1831 data'!$F$4:$F$499,"Yes",'1831 data'!M$4:M$499)</f>
        <v>20632</v>
      </c>
      <c r="D25" s="39">
        <f>SUMIF('1831 data'!$F$4:$F$499,"Yes",'1831 data'!N$4:N$499)</f>
        <v>98526</v>
      </c>
      <c r="E25" s="39">
        <f>SUMIF('1831 data'!$F$4:$F$499,"Yes",'1831 data'!O$4:O$499)</f>
        <v>21825</v>
      </c>
      <c r="F25" s="39">
        <f>SUMIF('1831 data'!$F$4:$F$499,"Yes",'1831 data'!P$4:P$499)</f>
        <v>1122</v>
      </c>
      <c r="G25" s="39">
        <f>SUMIF('1831 data'!$F$4:$F$499,"Yes",'1831 data'!Q$4:Q$499)</f>
        <v>516</v>
      </c>
      <c r="H25" s="39">
        <f>SUMIF('1831 data'!$F$4:$F$499,"Yes",'1831 data'!R$4:R$499)</f>
        <v>4808</v>
      </c>
      <c r="I25" s="39">
        <f>SUMIF('1831 data'!$F$4:$F$499,"Yes",'1831 data'!S$4:S$499)</f>
        <v>781</v>
      </c>
      <c r="J25" s="39">
        <f>SUMIF('1831 data'!$F$4:$F$499,"Yes",'1831 data'!T$4:T$499)</f>
        <v>8098</v>
      </c>
      <c r="K25" s="39">
        <f>SUMIF('1831 data'!$F$4:$F$499,"Yes",'1831 data'!U$4:U$499)</f>
        <v>1476</v>
      </c>
      <c r="L25" s="39">
        <f>SUMIF('1831 data'!$F$4:$F$499,"Yes",'1831 data'!V$4:V$499)</f>
        <v>3085</v>
      </c>
      <c r="M25" s="39">
        <f>SUMIF('1831 data'!$F$4:$F$499,"Yes",'1831 data'!W$4:W$499)</f>
        <v>1453</v>
      </c>
      <c r="N25" s="39">
        <f>SUMIF('1831 data'!$F$4:$F$499,"Yes",'1831 data'!X$4:X$499)</f>
        <v>486</v>
      </c>
    </row>
    <row r="26" spans="1:30" x14ac:dyDescent="0.2">
      <c r="A26" s="41" t="s">
        <v>605</v>
      </c>
      <c r="B26" s="39">
        <f>SUMIF('1831 data'!$F$4:$F$499,"Yes (part)",'1831 data'!L$4:L$499)</f>
        <v>2035</v>
      </c>
      <c r="C26" s="39">
        <f>SUMIF('1831 data'!$F$4:$F$499,"Yes (part)",'1831 data'!M$4:M$499)</f>
        <v>2814</v>
      </c>
      <c r="D26" s="39">
        <f>SUMIF('1831 data'!$F$4:$F$499,"Yes (part)",'1831 data'!N$4:N$499)</f>
        <v>13109</v>
      </c>
      <c r="E26" s="39">
        <f>SUMIF('1831 data'!$F$4:$F$499,"Yes (part)",'1831 data'!O$4:O$499)</f>
        <v>2845</v>
      </c>
      <c r="F26" s="39">
        <f>SUMIF('1831 data'!$F$4:$F$499,"Yes (part)",'1831 data'!P$4:P$499)</f>
        <v>72</v>
      </c>
      <c r="G26" s="39">
        <f>SUMIF('1831 data'!$F$4:$F$499,"Yes (part)",'1831 data'!Q$4:Q$499)</f>
        <v>45</v>
      </c>
      <c r="H26" s="39">
        <f>SUMIF('1831 data'!$F$4:$F$499,"Yes (part)",'1831 data'!R$4:R$499)</f>
        <v>428</v>
      </c>
      <c r="I26" s="39">
        <f>SUMIF('1831 data'!$F$4:$F$499,"Yes (part)",'1831 data'!S$4:S$499)</f>
        <v>12</v>
      </c>
      <c r="J26" s="39">
        <f>SUMIF('1831 data'!$F$4:$F$499,"Yes (part)",'1831 data'!T$4:T$499)</f>
        <v>1380</v>
      </c>
      <c r="K26" s="39">
        <f>SUMIF('1831 data'!$F$4:$F$499,"Yes (part)",'1831 data'!U$4:U$499)</f>
        <v>174</v>
      </c>
      <c r="L26" s="39">
        <f>SUMIF('1831 data'!$F$4:$F$499,"Yes (part)",'1831 data'!V$4:V$499)</f>
        <v>447</v>
      </c>
      <c r="M26" s="39">
        <f>SUMIF('1831 data'!$F$4:$F$499,"Yes (part)",'1831 data'!W$4:W$499)</f>
        <v>217</v>
      </c>
      <c r="N26" s="39">
        <f>SUMIF('1831 data'!$F$4:$F$499,"Yes (part)",'1831 data'!X$4:X$499)</f>
        <v>70</v>
      </c>
    </row>
    <row r="27" spans="1:30" x14ac:dyDescent="0.2">
      <c r="A27" s="41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</row>
  </sheetData>
  <autoFilter ref="A1:AD1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1"/>
  <sheetViews>
    <sheetView zoomScaleNormal="100" workbookViewId="0"/>
  </sheetViews>
  <sheetFormatPr defaultRowHeight="12.75" x14ac:dyDescent="0.2"/>
  <cols>
    <col min="1" max="1" width="22.85546875" bestFit="1" customWidth="1"/>
    <col min="22" max="22" width="10.28515625" customWidth="1"/>
  </cols>
  <sheetData>
    <row r="1" spans="1:32" ht="66.75" customHeight="1" x14ac:dyDescent="0.2">
      <c r="A1" s="26" t="s">
        <v>474</v>
      </c>
      <c r="B1" s="7" t="s">
        <v>518</v>
      </c>
      <c r="C1" s="7" t="s">
        <v>436</v>
      </c>
      <c r="D1" s="7" t="s">
        <v>479</v>
      </c>
      <c r="E1" s="7" t="s">
        <v>530</v>
      </c>
      <c r="F1" s="7" t="s">
        <v>521</v>
      </c>
      <c r="G1" s="7" t="s">
        <v>522</v>
      </c>
      <c r="H1" s="7" t="s">
        <v>523</v>
      </c>
      <c r="I1" s="7" t="s">
        <v>524</v>
      </c>
      <c r="J1" s="7" t="s">
        <v>525</v>
      </c>
      <c r="K1" s="7" t="s">
        <v>607</v>
      </c>
      <c r="L1" s="7" t="s">
        <v>526</v>
      </c>
      <c r="M1" s="7" t="s">
        <v>527</v>
      </c>
      <c r="N1" s="7" t="s">
        <v>528</v>
      </c>
      <c r="O1" s="16" t="s">
        <v>521</v>
      </c>
      <c r="P1" s="16" t="s">
        <v>522</v>
      </c>
      <c r="Q1" s="16" t="s">
        <v>523</v>
      </c>
      <c r="R1" s="16" t="s">
        <v>524</v>
      </c>
      <c r="S1" s="16" t="s">
        <v>525</v>
      </c>
      <c r="T1" s="16" t="s">
        <v>607</v>
      </c>
      <c r="U1" s="16" t="s">
        <v>526</v>
      </c>
      <c r="V1" s="16" t="s">
        <v>527</v>
      </c>
      <c r="W1" s="16" t="s">
        <v>528</v>
      </c>
      <c r="X1" s="52" t="s">
        <v>624</v>
      </c>
      <c r="Y1" s="18" t="s">
        <v>554</v>
      </c>
      <c r="Z1" s="18" t="s">
        <v>619</v>
      </c>
      <c r="AA1" s="18" t="s">
        <v>607</v>
      </c>
      <c r="AB1" s="18" t="s">
        <v>527</v>
      </c>
      <c r="AC1" s="35" t="s">
        <v>561</v>
      </c>
      <c r="AD1" s="36" t="s">
        <v>555</v>
      </c>
    </row>
    <row r="2" spans="1:32" s="4" customFormat="1" x14ac:dyDescent="0.2">
      <c r="A2" s="1" t="s">
        <v>322</v>
      </c>
      <c r="B2" s="9">
        <f>SUMIF('1831 data'!$D$4:$D$499,1,'1831 data'!L$4:L$499)</f>
        <v>2648</v>
      </c>
      <c r="C2" s="9">
        <f>SUMIF('1831 data'!$D$4:$D$499,1,'1831 data'!M$4:M$499)</f>
        <v>2928</v>
      </c>
      <c r="D2" s="9">
        <f>SUMIF('1831 data'!$D$4:$D$499,1,'1831 data'!N$4:N$499)</f>
        <v>13939</v>
      </c>
      <c r="E2" s="9">
        <f>SUMIF('1831 data'!$D$4:$D$499,1,'1831 data'!O$4:O$499)</f>
        <v>3336</v>
      </c>
      <c r="F2" s="9">
        <f>SUMIF('1831 data'!$D$4:$D$499,1,'1831 data'!P$4:P$499)</f>
        <v>326</v>
      </c>
      <c r="G2" s="9">
        <f>SUMIF('1831 data'!$D$4:$D$499,1,'1831 data'!Q$4:Q$499)</f>
        <v>131</v>
      </c>
      <c r="H2" s="9">
        <f>SUMIF('1831 data'!$D$4:$D$499,1,'1831 data'!R$4:R$499)</f>
        <v>1230</v>
      </c>
      <c r="I2" s="9">
        <f>SUMIF('1831 data'!$D$4:$D$499,1,'1831 data'!S$4:S$499)</f>
        <v>3</v>
      </c>
      <c r="J2" s="9">
        <f>SUMIF('1831 data'!$D$4:$D$499,1,'1831 data'!T$4:T$499)</f>
        <v>915</v>
      </c>
      <c r="K2" s="9">
        <f>SUMIF('1831 data'!$D$4:$D$499,1,'1831 data'!U$4:U$499)</f>
        <v>126</v>
      </c>
      <c r="L2" s="9">
        <f>SUMIF('1831 data'!$D$4:$D$499,1,'1831 data'!V$4:V$499)</f>
        <v>315</v>
      </c>
      <c r="M2" s="9">
        <f>SUMIF('1831 data'!$D$4:$D$499,1,'1831 data'!W$4:W$499)</f>
        <v>218</v>
      </c>
      <c r="N2" s="9">
        <f>SUMIF('1831 data'!$D$4:$D$499,1,'1831 data'!X$4:X$499)</f>
        <v>72</v>
      </c>
      <c r="O2" s="17">
        <f t="shared" ref="O2:O35" si="0">F2/$E2</f>
        <v>9.772182254196643E-2</v>
      </c>
      <c r="P2" s="17">
        <f t="shared" ref="P2:P35" si="1">G2/$E2</f>
        <v>3.9268585131894483E-2</v>
      </c>
      <c r="Q2" s="17">
        <f t="shared" ref="Q2:Q35" si="2">H2/$E2</f>
        <v>0.36870503597122301</v>
      </c>
      <c r="R2" s="17">
        <f t="shared" ref="R2:R35" si="3">I2/$E2</f>
        <v>8.9928057553956839E-4</v>
      </c>
      <c r="S2" s="17">
        <f t="shared" ref="S2:S35" si="4">J2/$E2</f>
        <v>0.27428057553956836</v>
      </c>
      <c r="T2" s="17">
        <f t="shared" ref="T2:T35" si="5">K2/$E2</f>
        <v>3.7769784172661872E-2</v>
      </c>
      <c r="U2" s="17">
        <f t="shared" ref="U2:U35" si="6">L2/$E2</f>
        <v>9.4424460431654672E-2</v>
      </c>
      <c r="V2" s="17">
        <f t="shared" ref="V2:V35" si="7">M2/$E2</f>
        <v>6.5347721822541963E-2</v>
      </c>
      <c r="W2" s="17">
        <f t="shared" ref="W2:W35" si="8">N2/$E2</f>
        <v>2.1582733812949641E-2</v>
      </c>
      <c r="X2" s="21">
        <f t="shared" ref="X2:X35" si="9">(E2/D2)/($E$37/$D$37)</f>
        <v>1.0185447670049002</v>
      </c>
      <c r="Y2" s="17">
        <f t="shared" ref="Y2:Y35" si="10">O2+P2+Q2</f>
        <v>0.5056954436450839</v>
      </c>
      <c r="Z2" s="17">
        <f t="shared" ref="Z2:Z35" si="11">R2+S2+U2+W2</f>
        <v>0.39118705035971224</v>
      </c>
      <c r="AA2" s="17">
        <f t="shared" ref="AA2:AA35" si="12">T2</f>
        <v>3.7769784172661872E-2</v>
      </c>
      <c r="AB2" s="17">
        <f t="shared" ref="AB2:AB35" si="13">V2</f>
        <v>6.5347721822541963E-2</v>
      </c>
      <c r="AC2" s="21">
        <f>('1831 data'!$AP$6*H2+'1831 data'!$AP$7*F2+'1831 data'!$AP$8*G2+'1831 data'!$AP$9*I2+'1831 data'!$AP$10*J2+'1831 data'!$AP$11*K2+'1831 data'!$AP$12*L2+'1831 data'!$AP$13*M2+'1831 data'!$AP$14*N2)/D2</f>
        <v>0.47123179568118229</v>
      </c>
      <c r="AD2" s="17">
        <f t="shared" ref="AD2:AD35" si="14">AC2/AC$37</f>
        <v>0.96311748870507474</v>
      </c>
      <c r="AF2" s="37"/>
    </row>
    <row r="3" spans="1:32" x14ac:dyDescent="0.2">
      <c r="A3" s="1" t="s">
        <v>323</v>
      </c>
      <c r="B3" s="9">
        <f>SUMIF('1831 data'!$D$4:$D$499,2,'1831 data'!L$4:L$499)</f>
        <v>1316</v>
      </c>
      <c r="C3" s="9">
        <f>SUMIF('1831 data'!$D$4:$D$499,2,'1831 data'!M$4:M$499)</f>
        <v>1523</v>
      </c>
      <c r="D3" s="9">
        <f>SUMIF('1831 data'!$D$4:$D$499,2,'1831 data'!N$4:N$499)</f>
        <v>7000</v>
      </c>
      <c r="E3" s="9">
        <f>SUMIF('1831 data'!$D$4:$D$499,2,'1831 data'!O$4:O$499)</f>
        <v>1773</v>
      </c>
      <c r="F3" s="9">
        <f>SUMIF('1831 data'!$D$4:$D$499,2,'1831 data'!P$4:P$499)</f>
        <v>178</v>
      </c>
      <c r="G3" s="9">
        <f>SUMIF('1831 data'!$D$4:$D$499,2,'1831 data'!Q$4:Q$499)</f>
        <v>72</v>
      </c>
      <c r="H3" s="9">
        <f>SUMIF('1831 data'!$D$4:$D$499,2,'1831 data'!R$4:R$499)</f>
        <v>684</v>
      </c>
      <c r="I3" s="9">
        <f>SUMIF('1831 data'!$D$4:$D$499,2,'1831 data'!S$4:S$499)</f>
        <v>12</v>
      </c>
      <c r="J3" s="9">
        <f>SUMIF('1831 data'!$D$4:$D$499,2,'1831 data'!T$4:T$499)</f>
        <v>465</v>
      </c>
      <c r="K3" s="9">
        <f>SUMIF('1831 data'!$D$4:$D$499,2,'1831 data'!U$4:U$499)</f>
        <v>49</v>
      </c>
      <c r="L3" s="9">
        <f>SUMIF('1831 data'!$D$4:$D$499,2,'1831 data'!V$4:V$499)</f>
        <v>180</v>
      </c>
      <c r="M3" s="9">
        <f>SUMIF('1831 data'!$D$4:$D$499,2,'1831 data'!W$4:W$499)</f>
        <v>109</v>
      </c>
      <c r="N3" s="9">
        <f>SUMIF('1831 data'!$D$4:$D$499,2,'1831 data'!X$4:X$499)</f>
        <v>24</v>
      </c>
      <c r="O3" s="17">
        <f t="shared" si="0"/>
        <v>0.10039481105470953</v>
      </c>
      <c r="P3" s="17">
        <f t="shared" si="1"/>
        <v>4.060913705583756E-2</v>
      </c>
      <c r="Q3" s="17">
        <f t="shared" si="2"/>
        <v>0.38578680203045684</v>
      </c>
      <c r="R3" s="17">
        <f t="shared" si="3"/>
        <v>6.7681895093062603E-3</v>
      </c>
      <c r="S3" s="17">
        <f t="shared" si="4"/>
        <v>0.26226734348561759</v>
      </c>
      <c r="T3" s="17">
        <f t="shared" si="5"/>
        <v>2.7636773829667231E-2</v>
      </c>
      <c r="U3" s="17">
        <f t="shared" si="6"/>
        <v>0.10152284263959391</v>
      </c>
      <c r="V3" s="17">
        <f t="shared" si="7"/>
        <v>6.1477721376198537E-2</v>
      </c>
      <c r="W3" s="17">
        <f t="shared" si="8"/>
        <v>1.3536379018612521E-2</v>
      </c>
      <c r="X3" s="21">
        <f t="shared" si="9"/>
        <v>1.0779444816037063</v>
      </c>
      <c r="Y3" s="17">
        <f t="shared" si="10"/>
        <v>0.52679075014100396</v>
      </c>
      <c r="Z3" s="17">
        <f t="shared" si="11"/>
        <v>0.38409475465313031</v>
      </c>
      <c r="AA3" s="17">
        <f t="shared" si="12"/>
        <v>2.7636773829667231E-2</v>
      </c>
      <c r="AB3" s="17">
        <f t="shared" si="13"/>
        <v>6.1477721376198537E-2</v>
      </c>
      <c r="AC3" s="21">
        <f>('1831 data'!$AP$6*H3+'1831 data'!$AP$7*F3+'1831 data'!$AP$8*G3+'1831 data'!$AP$9*I3+'1831 data'!$AP$10*J3+'1831 data'!$AP$11*K3+'1831 data'!$AP$12*L3+'1831 data'!$AP$13*M3+'1831 data'!$AP$14*N3)/D3</f>
        <v>0.47849999999999998</v>
      </c>
      <c r="AD3" s="17">
        <f t="shared" si="14"/>
        <v>0.9779724597725854</v>
      </c>
      <c r="AF3" s="37"/>
    </row>
    <row r="4" spans="1:32" x14ac:dyDescent="0.2">
      <c r="A4" s="1" t="s">
        <v>116</v>
      </c>
      <c r="B4" s="9">
        <f>SUMIF('1831 data'!$D$4:$D$499,3,'1831 data'!L$4:L$499)</f>
        <v>3337</v>
      </c>
      <c r="C4" s="9">
        <f>SUMIF('1831 data'!$D$4:$D$499,3,'1831 data'!M$4:M$499)</f>
        <v>3590</v>
      </c>
      <c r="D4" s="9">
        <f>SUMIF('1831 data'!$D$4:$D$499,3,'1831 data'!N$4:N$499)</f>
        <v>19492</v>
      </c>
      <c r="E4" s="9">
        <f>SUMIF('1831 data'!$D$4:$D$499,3,'1831 data'!O$4:O$499)</f>
        <v>4675</v>
      </c>
      <c r="F4" s="9">
        <f>SUMIF('1831 data'!$D$4:$D$499,3,'1831 data'!P$4:P$499)</f>
        <v>849</v>
      </c>
      <c r="G4" s="9">
        <f>SUMIF('1831 data'!$D$4:$D$499,3,'1831 data'!Q$4:Q$499)</f>
        <v>284</v>
      </c>
      <c r="H4" s="9">
        <f>SUMIF('1831 data'!$D$4:$D$499,3,'1831 data'!R$4:R$499)</f>
        <v>2296</v>
      </c>
      <c r="I4" s="9">
        <f>SUMIF('1831 data'!$D$4:$D$499,3,'1831 data'!S$4:S$499)</f>
        <v>27</v>
      </c>
      <c r="J4" s="9">
        <f>SUMIF('1831 data'!$D$4:$D$499,3,'1831 data'!T$4:T$499)</f>
        <v>704</v>
      </c>
      <c r="K4" s="9">
        <f>SUMIF('1831 data'!$D$4:$D$499,3,'1831 data'!U$4:U$499)</f>
        <v>69</v>
      </c>
      <c r="L4" s="9">
        <f>SUMIF('1831 data'!$D$4:$D$499,3,'1831 data'!V$4:V$499)</f>
        <v>158</v>
      </c>
      <c r="M4" s="9">
        <f>SUMIF('1831 data'!$D$4:$D$499,3,'1831 data'!W$4:W$499)</f>
        <v>282</v>
      </c>
      <c r="N4" s="9">
        <f>SUMIF('1831 data'!$D$4:$D$499,3,'1831 data'!X$4:X$499)</f>
        <v>6</v>
      </c>
      <c r="O4" s="17">
        <f t="shared" si="0"/>
        <v>0.18160427807486632</v>
      </c>
      <c r="P4" s="17">
        <f t="shared" si="1"/>
        <v>6.0748663101604275E-2</v>
      </c>
      <c r="Q4" s="17">
        <f t="shared" si="2"/>
        <v>0.49112299465240644</v>
      </c>
      <c r="R4" s="17">
        <f t="shared" si="3"/>
        <v>5.7754010695187166E-3</v>
      </c>
      <c r="S4" s="17">
        <f t="shared" si="4"/>
        <v>0.15058823529411763</v>
      </c>
      <c r="T4" s="17">
        <f t="shared" si="5"/>
        <v>1.4759358288770053E-2</v>
      </c>
      <c r="U4" s="17">
        <f t="shared" si="6"/>
        <v>3.3796791443850269E-2</v>
      </c>
      <c r="V4" s="17">
        <f t="shared" si="7"/>
        <v>6.0320855614973259E-2</v>
      </c>
      <c r="W4" s="17">
        <f t="shared" si="8"/>
        <v>1.2834224598930481E-3</v>
      </c>
      <c r="X4" s="21">
        <f t="shared" si="9"/>
        <v>1.0207300734910751</v>
      </c>
      <c r="Y4" s="17">
        <f t="shared" si="10"/>
        <v>0.73347593582887705</v>
      </c>
      <c r="Z4" s="17">
        <f t="shared" si="11"/>
        <v>0.19144385026737964</v>
      </c>
      <c r="AA4" s="17">
        <f t="shared" si="12"/>
        <v>1.4759358288770053E-2</v>
      </c>
      <c r="AB4" s="17">
        <f t="shared" si="13"/>
        <v>6.0320855614973259E-2</v>
      </c>
      <c r="AC4" s="21">
        <f>('1831 data'!$AP$6*H4+'1831 data'!$AP$7*F4+'1831 data'!$AP$8*G4+'1831 data'!$AP$9*I4+'1831 data'!$AP$10*J4+'1831 data'!$AP$11*K4+'1831 data'!$AP$12*L4+'1831 data'!$AP$13*M4+'1831 data'!$AP$14*N4)/D4</f>
        <v>0.42537964293043301</v>
      </c>
      <c r="AD4" s="17">
        <f t="shared" si="14"/>
        <v>0.86940350205613304</v>
      </c>
      <c r="AF4" s="37"/>
    </row>
    <row r="5" spans="1:32" x14ac:dyDescent="0.2">
      <c r="A5" s="1" t="s">
        <v>324</v>
      </c>
      <c r="B5" s="9">
        <f>SUMIF('1831 data'!$D$4:$D$499,4,'1831 data'!L$4:L$499)</f>
        <v>3941</v>
      </c>
      <c r="C5" s="9">
        <f>SUMIF('1831 data'!$D$4:$D$499,4,'1831 data'!M$4:M$499)</f>
        <v>4449</v>
      </c>
      <c r="D5" s="9">
        <f>SUMIF('1831 data'!$D$4:$D$499,4,'1831 data'!N$4:N$499)</f>
        <v>21974</v>
      </c>
      <c r="E5" s="9">
        <f>SUMIF('1831 data'!$D$4:$D$499,4,'1831 data'!O$4:O$499)</f>
        <v>5088</v>
      </c>
      <c r="F5" s="9">
        <f>SUMIF('1831 data'!$D$4:$D$499,4,'1831 data'!P$4:P$499)</f>
        <v>390</v>
      </c>
      <c r="G5" s="9">
        <f>SUMIF('1831 data'!$D$4:$D$499,4,'1831 data'!Q$4:Q$499)</f>
        <v>190</v>
      </c>
      <c r="H5" s="9">
        <f>SUMIF('1831 data'!$D$4:$D$499,4,'1831 data'!R$4:R$499)</f>
        <v>1245</v>
      </c>
      <c r="I5" s="9">
        <f>SUMIF('1831 data'!$D$4:$D$499,4,'1831 data'!S$4:S$499)</f>
        <v>106</v>
      </c>
      <c r="J5" s="9">
        <f>SUMIF('1831 data'!$D$4:$D$499,4,'1831 data'!T$4:T$499)</f>
        <v>1717</v>
      </c>
      <c r="K5" s="9">
        <f>SUMIF('1831 data'!$D$4:$D$499,4,'1831 data'!U$4:U$499)</f>
        <v>212</v>
      </c>
      <c r="L5" s="9">
        <f>SUMIF('1831 data'!$D$4:$D$499,4,'1831 data'!V$4:V$499)</f>
        <v>640</v>
      </c>
      <c r="M5" s="9">
        <f>SUMIF('1831 data'!$D$4:$D$499,4,'1831 data'!W$4:W$499)</f>
        <v>504</v>
      </c>
      <c r="N5" s="9">
        <f>SUMIF('1831 data'!$D$4:$D$499,4,'1831 data'!X$4:X$499)</f>
        <v>84</v>
      </c>
      <c r="O5" s="17">
        <f t="shared" si="0"/>
        <v>7.6650943396226412E-2</v>
      </c>
      <c r="P5" s="17">
        <f t="shared" si="1"/>
        <v>3.7342767295597483E-2</v>
      </c>
      <c r="Q5" s="17">
        <f t="shared" si="2"/>
        <v>0.24469339622641509</v>
      </c>
      <c r="R5" s="17">
        <f t="shared" si="3"/>
        <v>2.0833333333333332E-2</v>
      </c>
      <c r="S5" s="17">
        <f t="shared" si="4"/>
        <v>0.33746069182389937</v>
      </c>
      <c r="T5" s="17">
        <f t="shared" si="5"/>
        <v>4.1666666666666664E-2</v>
      </c>
      <c r="U5" s="17">
        <f t="shared" si="6"/>
        <v>0.12578616352201258</v>
      </c>
      <c r="V5" s="17">
        <f t="shared" si="7"/>
        <v>9.9056603773584911E-2</v>
      </c>
      <c r="W5" s="17">
        <f t="shared" si="8"/>
        <v>1.6509433962264151E-2</v>
      </c>
      <c r="X5" s="21">
        <f t="shared" si="9"/>
        <v>0.98542523687040096</v>
      </c>
      <c r="Y5" s="17">
        <f t="shared" si="10"/>
        <v>0.35868710691823902</v>
      </c>
      <c r="Z5" s="17">
        <f t="shared" si="11"/>
        <v>0.50058962264150941</v>
      </c>
      <c r="AA5" s="17">
        <f t="shared" si="12"/>
        <v>4.1666666666666664E-2</v>
      </c>
      <c r="AB5" s="17">
        <f t="shared" si="13"/>
        <v>9.9056603773584911E-2</v>
      </c>
      <c r="AC5" s="21">
        <f>('1831 data'!$AP$6*H5+'1831 data'!$AP$7*F5+'1831 data'!$AP$8*G5+'1831 data'!$AP$9*I5+'1831 data'!$AP$10*J5+'1831 data'!$AP$11*K5+'1831 data'!$AP$12*L5+'1831 data'!$AP$13*M5+'1831 data'!$AP$14*N5)/D5</f>
        <v>0.47931646491307911</v>
      </c>
      <c r="AD5" s="17">
        <f t="shared" si="14"/>
        <v>0.97964117492276725</v>
      </c>
      <c r="AF5" s="37"/>
    </row>
    <row r="6" spans="1:32" x14ac:dyDescent="0.2">
      <c r="A6" s="1" t="s">
        <v>325</v>
      </c>
      <c r="B6" s="9">
        <f>SUMIF('1831 data'!$D$4:$D$499,7,'1831 data'!L$4:L$499)</f>
        <v>627</v>
      </c>
      <c r="C6" s="9">
        <f>SUMIF('1831 data'!$D$4:$D$499,7,'1831 data'!M$4:M$499)</f>
        <v>694</v>
      </c>
      <c r="D6" s="9">
        <f>SUMIF('1831 data'!$D$4:$D$499,7,'1831 data'!N$4:N$499)</f>
        <v>3482</v>
      </c>
      <c r="E6" s="9">
        <f>SUMIF('1831 data'!$D$4:$D$499,7,'1831 data'!O$4:O$499)</f>
        <v>939</v>
      </c>
      <c r="F6" s="9">
        <f>SUMIF('1831 data'!$D$4:$D$499,7,'1831 data'!P$4:P$499)</f>
        <v>107</v>
      </c>
      <c r="G6" s="9">
        <f>SUMIF('1831 data'!$D$4:$D$499,7,'1831 data'!Q$4:Q$499)</f>
        <v>7</v>
      </c>
      <c r="H6" s="9">
        <f>SUMIF('1831 data'!$D$4:$D$499,7,'1831 data'!R$4:R$499)</f>
        <v>526</v>
      </c>
      <c r="I6" s="9">
        <f>SUMIF('1831 data'!$D$4:$D$499,7,'1831 data'!S$4:S$499)</f>
        <v>0</v>
      </c>
      <c r="J6" s="9">
        <f>SUMIF('1831 data'!$D$4:$D$499,7,'1831 data'!T$4:T$499)</f>
        <v>122</v>
      </c>
      <c r="K6" s="9">
        <f>SUMIF('1831 data'!$D$4:$D$499,7,'1831 data'!U$4:U$499)</f>
        <v>14</v>
      </c>
      <c r="L6" s="9">
        <f>SUMIF('1831 data'!$D$4:$D$499,7,'1831 data'!V$4:V$499)</f>
        <v>96</v>
      </c>
      <c r="M6" s="9">
        <f>SUMIF('1831 data'!$D$4:$D$499,7,'1831 data'!W$4:W$499)</f>
        <v>54</v>
      </c>
      <c r="N6" s="9">
        <f>SUMIF('1831 data'!$D$4:$D$499,7,'1831 data'!X$4:X$499)</f>
        <v>13</v>
      </c>
      <c r="O6" s="17">
        <f t="shared" si="0"/>
        <v>0.11395101171458999</v>
      </c>
      <c r="P6" s="17">
        <f t="shared" si="1"/>
        <v>7.4547390841320556E-3</v>
      </c>
      <c r="Q6" s="17">
        <f t="shared" si="2"/>
        <v>0.56017039403620872</v>
      </c>
      <c r="R6" s="17">
        <f t="shared" si="3"/>
        <v>0</v>
      </c>
      <c r="S6" s="17">
        <f t="shared" si="4"/>
        <v>0.12992545260915869</v>
      </c>
      <c r="T6" s="17">
        <f t="shared" si="5"/>
        <v>1.4909478168264111E-2</v>
      </c>
      <c r="U6" s="17">
        <f t="shared" si="6"/>
        <v>0.10223642172523961</v>
      </c>
      <c r="V6" s="17">
        <f t="shared" si="7"/>
        <v>5.7507987220447282E-2</v>
      </c>
      <c r="W6" s="17">
        <f t="shared" si="8"/>
        <v>1.3844515441959531E-2</v>
      </c>
      <c r="X6" s="21">
        <f t="shared" si="9"/>
        <v>1.1476845187839229</v>
      </c>
      <c r="Y6" s="17">
        <f t="shared" si="10"/>
        <v>0.68157614483493079</v>
      </c>
      <c r="Z6" s="17">
        <f t="shared" si="11"/>
        <v>0.24600638977635783</v>
      </c>
      <c r="AA6" s="17">
        <f t="shared" si="12"/>
        <v>1.4909478168264111E-2</v>
      </c>
      <c r="AB6" s="17">
        <f t="shared" si="13"/>
        <v>5.7507987220447282E-2</v>
      </c>
      <c r="AC6" s="21">
        <f>('1831 data'!$AP$6*H6+'1831 data'!$AP$7*F6+'1831 data'!$AP$8*G6+'1831 data'!$AP$9*I6+'1831 data'!$AP$10*J6+'1831 data'!$AP$11*K6+'1831 data'!$AP$12*L6+'1831 data'!$AP$13*M6+'1831 data'!$AP$14*N6)/D6</f>
        <v>0.42949454336588166</v>
      </c>
      <c r="AD6" s="17">
        <f t="shared" si="14"/>
        <v>0.87781365733424177</v>
      </c>
      <c r="AF6" s="37"/>
    </row>
    <row r="7" spans="1:32" x14ac:dyDescent="0.2">
      <c r="A7" s="1" t="s">
        <v>111</v>
      </c>
      <c r="B7" s="9">
        <f>SUMIF('1831 data'!$D$4:$D$499,8,'1831 data'!L$4:L$499)</f>
        <v>3119</v>
      </c>
      <c r="C7" s="9">
        <f>SUMIF('1831 data'!$D$4:$D$499,8,'1831 data'!M$4:M$499)</f>
        <v>4223</v>
      </c>
      <c r="D7" s="9">
        <f>SUMIF('1831 data'!$D$4:$D$499,8,'1831 data'!N$4:N$499)</f>
        <v>20339</v>
      </c>
      <c r="E7" s="9">
        <f>SUMIF('1831 data'!$D$4:$D$499,8,'1831 data'!O$4:O$499)</f>
        <v>4530</v>
      </c>
      <c r="F7" s="9">
        <f>SUMIF('1831 data'!$D$4:$D$499,8,'1831 data'!P$4:P$499)</f>
        <v>338</v>
      </c>
      <c r="G7" s="9">
        <f>SUMIF('1831 data'!$D$4:$D$499,8,'1831 data'!Q$4:Q$499)</f>
        <v>99</v>
      </c>
      <c r="H7" s="9">
        <f>SUMIF('1831 data'!$D$4:$D$499,8,'1831 data'!R$4:R$499)</f>
        <v>1255</v>
      </c>
      <c r="I7" s="9">
        <f>SUMIF('1831 data'!$D$4:$D$499,8,'1831 data'!S$4:S$499)</f>
        <v>32</v>
      </c>
      <c r="J7" s="9">
        <f>SUMIF('1831 data'!$D$4:$D$499,8,'1831 data'!T$4:T$499)</f>
        <v>1637</v>
      </c>
      <c r="K7" s="9">
        <f>SUMIF('1831 data'!$D$4:$D$499,8,'1831 data'!U$4:U$499)</f>
        <v>194</v>
      </c>
      <c r="L7" s="9">
        <f>SUMIF('1831 data'!$D$4:$D$499,8,'1831 data'!V$4:V$499)</f>
        <v>640</v>
      </c>
      <c r="M7" s="9">
        <f>SUMIF('1831 data'!$D$4:$D$499,8,'1831 data'!W$4:W$499)</f>
        <v>281</v>
      </c>
      <c r="N7" s="9">
        <f>SUMIF('1831 data'!$D$4:$D$499,8,'1831 data'!X$4:X$499)</f>
        <v>54</v>
      </c>
      <c r="O7" s="17">
        <f t="shared" si="0"/>
        <v>7.4613686534216336E-2</v>
      </c>
      <c r="P7" s="17">
        <f t="shared" si="1"/>
        <v>2.1854304635761591E-2</v>
      </c>
      <c r="Q7" s="17">
        <f t="shared" si="2"/>
        <v>0.27704194260485654</v>
      </c>
      <c r="R7" s="17">
        <f t="shared" si="3"/>
        <v>7.0640176600441501E-3</v>
      </c>
      <c r="S7" s="17">
        <f t="shared" si="4"/>
        <v>0.36136865342163355</v>
      </c>
      <c r="T7" s="17">
        <f t="shared" si="5"/>
        <v>4.2825607064017661E-2</v>
      </c>
      <c r="U7" s="17">
        <f t="shared" si="6"/>
        <v>0.141280353200883</v>
      </c>
      <c r="V7" s="17">
        <f t="shared" si="7"/>
        <v>6.2030905077262694E-2</v>
      </c>
      <c r="W7" s="17">
        <f t="shared" si="8"/>
        <v>1.1920529801324504E-2</v>
      </c>
      <c r="X7" s="21">
        <f t="shared" si="9"/>
        <v>0.94788205987622964</v>
      </c>
      <c r="Y7" s="17">
        <f t="shared" si="10"/>
        <v>0.37350993377483444</v>
      </c>
      <c r="Z7" s="17">
        <f t="shared" si="11"/>
        <v>0.52163355408388523</v>
      </c>
      <c r="AA7" s="17">
        <f t="shared" si="12"/>
        <v>4.2825607064017661E-2</v>
      </c>
      <c r="AB7" s="17">
        <f t="shared" si="13"/>
        <v>6.2030905077262694E-2</v>
      </c>
      <c r="AC7" s="21">
        <f>('1831 data'!$AP$6*H7+'1831 data'!$AP$7*F7+'1831 data'!$AP$8*G7+'1831 data'!$AP$9*I7+'1831 data'!$AP$10*J7+'1831 data'!$AP$11*K7+'1831 data'!$AP$12*L7+'1831 data'!$AP$13*M7+'1831 data'!$AP$14*N7)/D7</f>
        <v>0.46617336152219874</v>
      </c>
      <c r="AD7" s="17">
        <f t="shared" si="14"/>
        <v>0.95277891128175429</v>
      </c>
      <c r="AF7" s="37"/>
    </row>
    <row r="8" spans="1:32" x14ac:dyDescent="0.2">
      <c r="A8" s="2" t="s">
        <v>106</v>
      </c>
      <c r="B8" s="9">
        <f>SUMIF('1831 data'!$D$4:$D$499,9,'1831 data'!L$4:L$499)</f>
        <v>1431</v>
      </c>
      <c r="C8" s="9">
        <f>SUMIF('1831 data'!$D$4:$D$499,9,'1831 data'!M$4:M$499)</f>
        <v>1538</v>
      </c>
      <c r="D8" s="9">
        <f>SUMIF('1831 data'!$D$4:$D$499,9,'1831 data'!N$4:N$499)</f>
        <v>7374</v>
      </c>
      <c r="E8" s="9">
        <f>SUMIF('1831 data'!$D$4:$D$499,9,'1831 data'!O$4:O$499)</f>
        <v>1785</v>
      </c>
      <c r="F8" s="9">
        <f>SUMIF('1831 data'!$D$4:$D$499,9,'1831 data'!P$4:P$499)</f>
        <v>192</v>
      </c>
      <c r="G8" s="9">
        <f>SUMIF('1831 data'!$D$4:$D$499,9,'1831 data'!Q$4:Q$499)</f>
        <v>93</v>
      </c>
      <c r="H8" s="9">
        <f>SUMIF('1831 data'!$D$4:$D$499,9,'1831 data'!R$4:R$499)</f>
        <v>727</v>
      </c>
      <c r="I8" s="9">
        <f>SUMIF('1831 data'!$D$4:$D$499,9,'1831 data'!S$4:S$499)</f>
        <v>0</v>
      </c>
      <c r="J8" s="9">
        <f>SUMIF('1831 data'!$D$4:$D$499,9,'1831 data'!T$4:T$499)</f>
        <v>430</v>
      </c>
      <c r="K8" s="9">
        <f>SUMIF('1831 data'!$D$4:$D$499,9,'1831 data'!U$4:U$499)</f>
        <v>41</v>
      </c>
      <c r="L8" s="9">
        <f>SUMIF('1831 data'!$D$4:$D$499,9,'1831 data'!V$4:V$499)</f>
        <v>191</v>
      </c>
      <c r="M8" s="9">
        <f>SUMIF('1831 data'!$D$4:$D$499,9,'1831 data'!W$4:W$499)</f>
        <v>86</v>
      </c>
      <c r="N8" s="9">
        <f>SUMIF('1831 data'!$D$4:$D$499,9,'1831 data'!X$4:X$499)</f>
        <v>25</v>
      </c>
      <c r="O8" s="17">
        <f t="shared" si="0"/>
        <v>0.10756302521008404</v>
      </c>
      <c r="P8" s="17">
        <f t="shared" si="1"/>
        <v>5.2100840336134456E-2</v>
      </c>
      <c r="Q8" s="17">
        <f t="shared" si="2"/>
        <v>0.4072829131652661</v>
      </c>
      <c r="R8" s="17">
        <f t="shared" si="3"/>
        <v>0</v>
      </c>
      <c r="S8" s="17">
        <f t="shared" si="4"/>
        <v>0.24089635854341737</v>
      </c>
      <c r="T8" s="17">
        <f t="shared" si="5"/>
        <v>2.296918767507003E-2</v>
      </c>
      <c r="U8" s="17">
        <f t="shared" si="6"/>
        <v>0.10700280112044817</v>
      </c>
      <c r="V8" s="17">
        <f t="shared" si="7"/>
        <v>4.8179271708683476E-2</v>
      </c>
      <c r="W8" s="17">
        <f t="shared" si="8"/>
        <v>1.4005602240896359E-2</v>
      </c>
      <c r="X8" s="21">
        <f t="shared" si="9"/>
        <v>1.0301981962232136</v>
      </c>
      <c r="Y8" s="17">
        <f t="shared" si="10"/>
        <v>0.56694677871148458</v>
      </c>
      <c r="Z8" s="17">
        <f t="shared" si="11"/>
        <v>0.3619047619047619</v>
      </c>
      <c r="AA8" s="17">
        <f t="shared" si="12"/>
        <v>2.296918767507003E-2</v>
      </c>
      <c r="AB8" s="17">
        <f t="shared" si="13"/>
        <v>4.8179271708683476E-2</v>
      </c>
      <c r="AC8" s="21">
        <f>('1831 data'!$AP$6*H8+'1831 data'!$AP$7*F8+'1831 data'!$AP$8*G8+'1831 data'!$AP$9*I8+'1831 data'!$AP$10*J8+'1831 data'!$AP$11*K8+'1831 data'!$AP$12*L8+'1831 data'!$AP$13*M8+'1831 data'!$AP$14*N8)/D8</f>
        <v>0.4477895307838351</v>
      </c>
      <c r="AD8" s="17">
        <f t="shared" si="14"/>
        <v>0.91520549400434503</v>
      </c>
      <c r="AF8" s="37"/>
    </row>
    <row r="9" spans="1:32" x14ac:dyDescent="0.2">
      <c r="A9" s="2" t="s">
        <v>16</v>
      </c>
      <c r="B9" s="9">
        <f>SUMIF('1831 data'!$D$4:$D$499,10,'1831 data'!L$4:L$499)</f>
        <v>2417</v>
      </c>
      <c r="C9" s="9">
        <f>SUMIF('1831 data'!$D$4:$D$499,10,'1831 data'!M$4:M$499)</f>
        <v>2554</v>
      </c>
      <c r="D9" s="9">
        <f>SUMIF('1831 data'!$D$4:$D$499,10,'1831 data'!N$4:N$499)</f>
        <v>12237</v>
      </c>
      <c r="E9" s="9">
        <f>SUMIF('1831 data'!$D$4:$D$499,10,'1831 data'!O$4:O$499)</f>
        <v>2864</v>
      </c>
      <c r="F9" s="9">
        <f>SUMIF('1831 data'!$D$4:$D$499,10,'1831 data'!P$4:P$499)</f>
        <v>202</v>
      </c>
      <c r="G9" s="9">
        <f>SUMIF('1831 data'!$D$4:$D$499,10,'1831 data'!Q$4:Q$499)</f>
        <v>54</v>
      </c>
      <c r="H9" s="9">
        <f>SUMIF('1831 data'!$D$4:$D$499,10,'1831 data'!R$4:R$499)</f>
        <v>1194</v>
      </c>
      <c r="I9" s="9">
        <f>SUMIF('1831 data'!$D$4:$D$499,10,'1831 data'!S$4:S$499)</f>
        <v>7</v>
      </c>
      <c r="J9" s="9">
        <f>SUMIF('1831 data'!$D$4:$D$499,10,'1831 data'!T$4:T$499)</f>
        <v>944</v>
      </c>
      <c r="K9" s="9">
        <f>SUMIF('1831 data'!$D$4:$D$499,10,'1831 data'!U$4:U$499)</f>
        <v>64</v>
      </c>
      <c r="L9" s="9">
        <f>SUMIF('1831 data'!$D$4:$D$499,10,'1831 data'!V$4:V$499)</f>
        <v>240</v>
      </c>
      <c r="M9" s="9">
        <f>SUMIF('1831 data'!$D$4:$D$499,10,'1831 data'!W$4:W$499)</f>
        <v>121</v>
      </c>
      <c r="N9" s="9">
        <f>SUMIF('1831 data'!$D$4:$D$499,10,'1831 data'!X$4:X$499)</f>
        <v>38</v>
      </c>
      <c r="O9" s="17">
        <f t="shared" si="0"/>
        <v>7.0530726256983242E-2</v>
      </c>
      <c r="P9" s="17">
        <f t="shared" si="1"/>
        <v>1.8854748603351956E-2</v>
      </c>
      <c r="Q9" s="17">
        <f t="shared" si="2"/>
        <v>0.41689944134078211</v>
      </c>
      <c r="R9" s="17">
        <f t="shared" si="3"/>
        <v>2.4441340782122905E-3</v>
      </c>
      <c r="S9" s="17">
        <f t="shared" si="4"/>
        <v>0.32960893854748602</v>
      </c>
      <c r="T9" s="17">
        <f t="shared" si="5"/>
        <v>2.23463687150838E-2</v>
      </c>
      <c r="U9" s="17">
        <f t="shared" si="6"/>
        <v>8.3798882681564241E-2</v>
      </c>
      <c r="V9" s="17">
        <f t="shared" si="7"/>
        <v>4.2248603351955308E-2</v>
      </c>
      <c r="W9" s="17">
        <f t="shared" si="8"/>
        <v>1.3268156424581005E-2</v>
      </c>
      <c r="X9" s="21">
        <f t="shared" si="9"/>
        <v>0.99605599004134904</v>
      </c>
      <c r="Y9" s="17">
        <f t="shared" si="10"/>
        <v>0.50628491620111726</v>
      </c>
      <c r="Z9" s="17">
        <f t="shared" si="11"/>
        <v>0.42912011173184361</v>
      </c>
      <c r="AA9" s="17">
        <f t="shared" si="12"/>
        <v>2.23463687150838E-2</v>
      </c>
      <c r="AB9" s="17">
        <f t="shared" si="13"/>
        <v>4.2248603351955308E-2</v>
      </c>
      <c r="AC9" s="21">
        <f>('1831 data'!$AP$6*H9+'1831 data'!$AP$7*F9+'1831 data'!$AP$8*G9+'1831 data'!$AP$9*I9+'1831 data'!$AP$10*J9+'1831 data'!$AP$11*K9+'1831 data'!$AP$12*L9+'1831 data'!$AP$13*M9+'1831 data'!$AP$14*N9)/D9</f>
        <v>0.43544169322546378</v>
      </c>
      <c r="AD9" s="17">
        <f t="shared" si="14"/>
        <v>0.88996861820532158</v>
      </c>
      <c r="AF9" s="37"/>
    </row>
    <row r="10" spans="1:32" x14ac:dyDescent="0.2">
      <c r="A10" s="2" t="s">
        <v>119</v>
      </c>
      <c r="B10" s="9">
        <f>SUMIF('1831 data'!$D$4:$D$499,5,'1831 data'!L$4:L$499)</f>
        <v>3896</v>
      </c>
      <c r="C10" s="9">
        <f>SUMIF('1831 data'!$D$4:$D$499,5,'1831 data'!M$4:M$499)</f>
        <v>4244</v>
      </c>
      <c r="D10" s="9">
        <f>SUMIF('1831 data'!$D$4:$D$499,5,'1831 data'!N$4:N$499)</f>
        <v>20266</v>
      </c>
      <c r="E10" s="9">
        <f>SUMIF('1831 data'!$D$4:$D$499,5,'1831 data'!O$4:O$499)</f>
        <v>4550</v>
      </c>
      <c r="F10" s="9">
        <f>SUMIF('1831 data'!$D$4:$D$499,5,'1831 data'!P$4:P$499)</f>
        <v>368</v>
      </c>
      <c r="G10" s="9">
        <f>SUMIF('1831 data'!$D$4:$D$499,5,'1831 data'!Q$4:Q$499)</f>
        <v>217</v>
      </c>
      <c r="H10" s="9">
        <f>SUMIF('1831 data'!$D$4:$D$499,5,'1831 data'!R$4:R$499)</f>
        <v>1414</v>
      </c>
      <c r="I10" s="9">
        <f>SUMIF('1831 data'!$D$4:$D$499,5,'1831 data'!S$4:S$499)</f>
        <v>3</v>
      </c>
      <c r="J10" s="9">
        <f>SUMIF('1831 data'!$D$4:$D$499,5,'1831 data'!T$4:T$499)</f>
        <v>1382</v>
      </c>
      <c r="K10" s="9">
        <f>SUMIF('1831 data'!$D$4:$D$499,5,'1831 data'!U$4:U$499)</f>
        <v>312</v>
      </c>
      <c r="L10" s="9">
        <f>SUMIF('1831 data'!$D$4:$D$499,5,'1831 data'!V$4:V$499)</f>
        <v>407</v>
      </c>
      <c r="M10" s="9">
        <f>SUMIF('1831 data'!$D$4:$D$499,5,'1831 data'!W$4:W$499)</f>
        <v>290</v>
      </c>
      <c r="N10" s="9">
        <f>SUMIF('1831 data'!$D$4:$D$499,5,'1831 data'!X$4:X$499)</f>
        <v>157</v>
      </c>
      <c r="O10" s="17">
        <f t="shared" si="0"/>
        <v>8.0879120879120886E-2</v>
      </c>
      <c r="P10" s="17">
        <f t="shared" si="1"/>
        <v>4.7692307692307694E-2</v>
      </c>
      <c r="Q10" s="17">
        <f t="shared" si="2"/>
        <v>0.31076923076923074</v>
      </c>
      <c r="R10" s="17">
        <f t="shared" si="3"/>
        <v>6.5934065934065934E-4</v>
      </c>
      <c r="S10" s="17">
        <f t="shared" si="4"/>
        <v>0.30373626373626372</v>
      </c>
      <c r="T10" s="17">
        <f t="shared" si="5"/>
        <v>6.8571428571428575E-2</v>
      </c>
      <c r="U10" s="17">
        <f t="shared" si="6"/>
        <v>8.9450549450549449E-2</v>
      </c>
      <c r="V10" s="17">
        <f t="shared" si="7"/>
        <v>6.3736263736263732E-2</v>
      </c>
      <c r="W10" s="17">
        <f t="shared" si="8"/>
        <v>3.4505494505494505E-2</v>
      </c>
      <c r="X10" s="21">
        <f t="shared" si="9"/>
        <v>0.95549640261337654</v>
      </c>
      <c r="Y10" s="17">
        <f t="shared" si="10"/>
        <v>0.43934065934065936</v>
      </c>
      <c r="Z10" s="17">
        <f t="shared" si="11"/>
        <v>0.42835164835164835</v>
      </c>
      <c r="AA10" s="17">
        <f t="shared" si="12"/>
        <v>6.8571428571428575E-2</v>
      </c>
      <c r="AB10" s="17">
        <f t="shared" si="13"/>
        <v>6.3736263736263732E-2</v>
      </c>
      <c r="AC10" s="21">
        <f>('1831 data'!$AP$6*H10+'1831 data'!$AP$7*F10+'1831 data'!$AP$8*G10+'1831 data'!$AP$9*I10+'1831 data'!$AP$10*J10+'1831 data'!$AP$11*K10+'1831 data'!$AP$12*L10+'1831 data'!$AP$13*M10+'1831 data'!$AP$14*N10)/D10</f>
        <v>0.49558373630711539</v>
      </c>
      <c r="AD10" s="17">
        <f t="shared" si="14"/>
        <v>1.0128887055790137</v>
      </c>
      <c r="AF10" s="37"/>
    </row>
    <row r="11" spans="1:32" x14ac:dyDescent="0.2">
      <c r="A11" s="2" t="s">
        <v>80</v>
      </c>
      <c r="B11" s="9">
        <f>SUMIF('1831 data'!$D$4:$D$499,11,'1831 data'!L$4:L$499)</f>
        <v>1835</v>
      </c>
      <c r="C11" s="9">
        <f>SUMIF('1831 data'!$D$4:$D$499,11,'1831 data'!M$4:M$499)</f>
        <v>1984</v>
      </c>
      <c r="D11" s="9">
        <f>SUMIF('1831 data'!$D$4:$D$499,11,'1831 data'!N$4:N$499)</f>
        <v>10524</v>
      </c>
      <c r="E11" s="9">
        <f>SUMIF('1831 data'!$D$4:$D$499,11,'1831 data'!O$4:O$499)</f>
        <v>2626</v>
      </c>
      <c r="F11" s="9">
        <f>SUMIF('1831 data'!$D$4:$D$499,11,'1831 data'!P$4:P$499)</f>
        <v>248</v>
      </c>
      <c r="G11" s="9">
        <f>SUMIF('1831 data'!$D$4:$D$499,11,'1831 data'!Q$4:Q$499)</f>
        <v>80</v>
      </c>
      <c r="H11" s="9">
        <f>SUMIF('1831 data'!$D$4:$D$499,11,'1831 data'!R$4:R$499)</f>
        <v>1222</v>
      </c>
      <c r="I11" s="9">
        <f>SUMIF('1831 data'!$D$4:$D$499,11,'1831 data'!S$4:S$499)</f>
        <v>8</v>
      </c>
      <c r="J11" s="9">
        <f>SUMIF('1831 data'!$D$4:$D$499,11,'1831 data'!T$4:T$499)</f>
        <v>689</v>
      </c>
      <c r="K11" s="9">
        <f>SUMIF('1831 data'!$D$4:$D$499,11,'1831 data'!U$4:U$499)</f>
        <v>92</v>
      </c>
      <c r="L11" s="9">
        <f>SUMIF('1831 data'!$D$4:$D$499,11,'1831 data'!V$4:V$499)</f>
        <v>97</v>
      </c>
      <c r="M11" s="9">
        <f>SUMIF('1831 data'!$D$4:$D$499,11,'1831 data'!W$4:W$499)</f>
        <v>149</v>
      </c>
      <c r="N11" s="9">
        <f>SUMIF('1831 data'!$D$4:$D$499,11,'1831 data'!X$4:X$499)</f>
        <v>41</v>
      </c>
      <c r="O11" s="17">
        <f t="shared" si="0"/>
        <v>9.4440213252094438E-2</v>
      </c>
      <c r="P11" s="17">
        <f t="shared" si="1"/>
        <v>3.0464584920030464E-2</v>
      </c>
      <c r="Q11" s="17">
        <f t="shared" si="2"/>
        <v>0.46534653465346537</v>
      </c>
      <c r="R11" s="17">
        <f t="shared" si="3"/>
        <v>3.0464584920030465E-3</v>
      </c>
      <c r="S11" s="17">
        <f t="shared" si="4"/>
        <v>0.26237623762376239</v>
      </c>
      <c r="T11" s="17">
        <f t="shared" si="5"/>
        <v>3.5034272658035034E-2</v>
      </c>
      <c r="U11" s="17">
        <f t="shared" si="6"/>
        <v>3.6938309215536938E-2</v>
      </c>
      <c r="V11" s="17">
        <f t="shared" si="7"/>
        <v>5.6740289413556744E-2</v>
      </c>
      <c r="W11" s="17">
        <f t="shared" si="8"/>
        <v>1.5613099771515614E-2</v>
      </c>
      <c r="X11" s="21">
        <f t="shared" si="9"/>
        <v>1.0619390235280619</v>
      </c>
      <c r="Y11" s="17">
        <f t="shared" si="10"/>
        <v>0.59025133282559028</v>
      </c>
      <c r="Z11" s="17">
        <f t="shared" si="11"/>
        <v>0.31797410510281793</v>
      </c>
      <c r="AA11" s="17">
        <f t="shared" si="12"/>
        <v>3.5034272658035034E-2</v>
      </c>
      <c r="AB11" s="17">
        <f t="shared" si="13"/>
        <v>5.6740289413556744E-2</v>
      </c>
      <c r="AC11" s="21">
        <f>('1831 data'!$AP$6*H11+'1831 data'!$AP$7*F11+'1831 data'!$AP$8*G11+'1831 data'!$AP$9*I11+'1831 data'!$AP$10*J11+'1831 data'!$AP$11*K11+'1831 data'!$AP$12*L11+'1831 data'!$AP$13*M11+'1831 data'!$AP$14*N11)/D11</f>
        <v>0.47059103002660585</v>
      </c>
      <c r="AD11" s="17">
        <f t="shared" si="14"/>
        <v>0.96180787289871339</v>
      </c>
      <c r="AF11" s="37"/>
    </row>
    <row r="12" spans="1:32" x14ac:dyDescent="0.2">
      <c r="A12" s="3" t="s">
        <v>544</v>
      </c>
      <c r="B12" s="9">
        <f>SUMIF('1831 data'!$D$4:$D$499,33,'1831 data'!L$4:L$499)</f>
        <v>4056</v>
      </c>
      <c r="C12" s="9">
        <f>SUMIF('1831 data'!$D$4:$D$499,33,'1831 data'!M$4:M$499)</f>
        <v>6038</v>
      </c>
      <c r="D12" s="9">
        <f>SUMIF('1831 data'!$D$4:$D$499,33,'1831 data'!N$4:N$499)</f>
        <v>28242</v>
      </c>
      <c r="E12" s="9">
        <f>SUMIF('1831 data'!$D$4:$D$499,33,'1831 data'!O$4:O$499)</f>
        <v>6573</v>
      </c>
      <c r="F12" s="9">
        <f>SUMIF('1831 data'!$D$4:$D$499,33,'1831 data'!P$4:P$499)</f>
        <v>15</v>
      </c>
      <c r="G12" s="9">
        <f>SUMIF('1831 data'!$D$4:$D$499,33,'1831 data'!Q$4:Q$499)</f>
        <v>25</v>
      </c>
      <c r="H12" s="9">
        <f>SUMIF('1831 data'!$D$4:$D$499,33,'1831 data'!R$4:R$499)</f>
        <v>156</v>
      </c>
      <c r="I12" s="9">
        <f>SUMIF('1831 data'!$D$4:$D$499,33,'1831 data'!S$4:S$499)</f>
        <v>58</v>
      </c>
      <c r="J12" s="9">
        <f>SUMIF('1831 data'!$D$4:$D$499,33,'1831 data'!T$4:T$499)</f>
        <v>3655</v>
      </c>
      <c r="K12" s="9">
        <f>SUMIF('1831 data'!$D$4:$D$499,33,'1831 data'!U$4:U$499)</f>
        <v>617</v>
      </c>
      <c r="L12" s="9">
        <f>SUMIF('1831 data'!$D$4:$D$499,33,'1831 data'!V$4:V$499)</f>
        <v>1260</v>
      </c>
      <c r="M12" s="9">
        <f>SUMIF('1831 data'!$D$4:$D$499,33,'1831 data'!W$4:W$499)</f>
        <v>534</v>
      </c>
      <c r="N12" s="9">
        <f>SUMIF('1831 data'!$D$4:$D$499,33,'1831 data'!X$4:X$499)</f>
        <v>253</v>
      </c>
      <c r="O12" s="17">
        <f t="shared" si="0"/>
        <v>2.2820629849383844E-3</v>
      </c>
      <c r="P12" s="17">
        <f t="shared" si="1"/>
        <v>3.8034383082306404E-3</v>
      </c>
      <c r="Q12" s="17">
        <f t="shared" si="2"/>
        <v>2.3733455043359195E-2</v>
      </c>
      <c r="R12" s="17">
        <f t="shared" si="3"/>
        <v>8.8239768750950857E-3</v>
      </c>
      <c r="S12" s="17">
        <f t="shared" si="4"/>
        <v>0.55606268066331965</v>
      </c>
      <c r="T12" s="17">
        <f t="shared" si="5"/>
        <v>9.3868857447132206E-2</v>
      </c>
      <c r="U12" s="17">
        <f t="shared" si="6"/>
        <v>0.19169329073482427</v>
      </c>
      <c r="V12" s="17">
        <f t="shared" si="7"/>
        <v>8.1241442263806488E-2</v>
      </c>
      <c r="W12" s="17">
        <f t="shared" si="8"/>
        <v>3.8490795679294081E-2</v>
      </c>
      <c r="X12" s="21">
        <f t="shared" si="9"/>
        <v>0.99049863539548655</v>
      </c>
      <c r="Y12" s="17">
        <f t="shared" si="10"/>
        <v>2.9818956336528219E-2</v>
      </c>
      <c r="Z12" s="17">
        <f t="shared" si="11"/>
        <v>0.79507074395253297</v>
      </c>
      <c r="AA12" s="17">
        <f t="shared" si="12"/>
        <v>9.3868857447132206E-2</v>
      </c>
      <c r="AB12" s="17">
        <f t="shared" si="13"/>
        <v>8.1241442263806488E-2</v>
      </c>
      <c r="AC12" s="21">
        <f>('1831 data'!$AP$6*H12+'1831 data'!$AP$7*F12+'1831 data'!$AP$8*G12+'1831 data'!$AP$9*I12+'1831 data'!$AP$10*J12+'1831 data'!$AP$11*K12+'1831 data'!$AP$12*L12+'1831 data'!$AP$13*M12+'1831 data'!$AP$14*N12)/D12</f>
        <v>0.60955314779406555</v>
      </c>
      <c r="AD12" s="17">
        <f t="shared" si="14"/>
        <v>1.2458227613590065</v>
      </c>
      <c r="AF12" s="37"/>
    </row>
    <row r="13" spans="1:32" x14ac:dyDescent="0.2">
      <c r="A13" s="1" t="s">
        <v>34</v>
      </c>
      <c r="B13" s="9">
        <f>SUMIF('1831 data'!$D$4:$D$499,12,'1831 data'!L$4:L$499)</f>
        <v>3187</v>
      </c>
      <c r="C13" s="9">
        <f>SUMIF('1831 data'!$D$4:$D$499,12,'1831 data'!M$4:M$499)</f>
        <v>3472</v>
      </c>
      <c r="D13" s="9">
        <f>SUMIF('1831 data'!$D$4:$D$499,12,'1831 data'!N$4:N$499)</f>
        <v>18232</v>
      </c>
      <c r="E13" s="9">
        <f>SUMIF('1831 data'!$D$4:$D$499,12,'1831 data'!O$4:O$499)</f>
        <v>4055</v>
      </c>
      <c r="F13" s="9">
        <f>SUMIF('1831 data'!$D$4:$D$499,12,'1831 data'!P$4:P$499)</f>
        <v>260</v>
      </c>
      <c r="G13" s="9">
        <f>SUMIF('1831 data'!$D$4:$D$499,12,'1831 data'!Q$4:Q$499)</f>
        <v>125</v>
      </c>
      <c r="H13" s="9">
        <f>SUMIF('1831 data'!$D$4:$D$499,12,'1831 data'!R$4:R$499)</f>
        <v>1214</v>
      </c>
      <c r="I13" s="9">
        <f>SUMIF('1831 data'!$D$4:$D$499,12,'1831 data'!S$4:S$499)</f>
        <v>18</v>
      </c>
      <c r="J13" s="9">
        <f>SUMIF('1831 data'!$D$4:$D$499,12,'1831 data'!T$4:T$499)</f>
        <v>1424</v>
      </c>
      <c r="K13" s="9">
        <f>SUMIF('1831 data'!$D$4:$D$499,12,'1831 data'!U$4:U$499)</f>
        <v>267</v>
      </c>
      <c r="L13" s="9">
        <f>SUMIF('1831 data'!$D$4:$D$499,12,'1831 data'!V$4:V$499)</f>
        <v>450</v>
      </c>
      <c r="M13" s="9">
        <f>SUMIF('1831 data'!$D$4:$D$499,12,'1831 data'!W$4:W$499)</f>
        <v>190</v>
      </c>
      <c r="N13" s="9">
        <f>SUMIF('1831 data'!$D$4:$D$499,12,'1831 data'!X$4:X$499)</f>
        <v>107</v>
      </c>
      <c r="O13" s="17">
        <f t="shared" si="0"/>
        <v>6.4118372379778049E-2</v>
      </c>
      <c r="P13" s="17">
        <f t="shared" si="1"/>
        <v>3.0826140567200986E-2</v>
      </c>
      <c r="Q13" s="17">
        <f t="shared" si="2"/>
        <v>0.29938347718865599</v>
      </c>
      <c r="R13" s="17">
        <f t="shared" si="3"/>
        <v>4.4389642416769425E-3</v>
      </c>
      <c r="S13" s="17">
        <f t="shared" si="4"/>
        <v>0.35117139334155362</v>
      </c>
      <c r="T13" s="17">
        <f t="shared" si="5"/>
        <v>6.5844636251541314E-2</v>
      </c>
      <c r="U13" s="17">
        <f t="shared" si="6"/>
        <v>0.11097410604192355</v>
      </c>
      <c r="V13" s="17">
        <f t="shared" si="7"/>
        <v>4.6855733662145502E-2</v>
      </c>
      <c r="W13" s="17">
        <f t="shared" si="8"/>
        <v>2.6387176325524044E-2</v>
      </c>
      <c r="X13" s="21">
        <f t="shared" si="9"/>
        <v>0.94654713288428627</v>
      </c>
      <c r="Y13" s="17">
        <f t="shared" si="10"/>
        <v>0.39432799013563502</v>
      </c>
      <c r="Z13" s="17">
        <f t="shared" si="11"/>
        <v>0.49297163995067816</v>
      </c>
      <c r="AA13" s="17">
        <f t="shared" si="12"/>
        <v>6.5844636251541314E-2</v>
      </c>
      <c r="AB13" s="17">
        <f t="shared" si="13"/>
        <v>4.6855733662145502E-2</v>
      </c>
      <c r="AC13" s="21">
        <f>('1831 data'!$AP$6*H13+'1831 data'!$AP$7*F13+'1831 data'!$AP$8*G13+'1831 data'!$AP$9*I13+'1831 data'!$AP$10*J13+'1831 data'!$AP$11*K13+'1831 data'!$AP$12*L13+'1831 data'!$AP$13*M13+'1831 data'!$AP$14*N13)/D13</f>
        <v>0.49322619569986836</v>
      </c>
      <c r="AD13" s="17">
        <f t="shared" si="14"/>
        <v>1.0080702943215776</v>
      </c>
      <c r="AF13" s="37"/>
    </row>
    <row r="14" spans="1:32" x14ac:dyDescent="0.2">
      <c r="A14" s="1" t="s">
        <v>326</v>
      </c>
      <c r="B14" s="9">
        <f>SUMIF('1831 data'!$D$4:$D$499,13,'1831 data'!L$4:L$499)</f>
        <v>1672</v>
      </c>
      <c r="C14" s="9">
        <f>SUMIF('1831 data'!$D$4:$D$499,13,'1831 data'!M$4:M$499)</f>
        <v>1746</v>
      </c>
      <c r="D14" s="9">
        <f>SUMIF('1831 data'!$D$4:$D$499,13,'1831 data'!N$4:N$499)</f>
        <v>8844</v>
      </c>
      <c r="E14" s="9">
        <f>SUMIF('1831 data'!$D$4:$D$499,13,'1831 data'!O$4:O$499)</f>
        <v>2040</v>
      </c>
      <c r="F14" s="9">
        <f>SUMIF('1831 data'!$D$4:$D$499,13,'1831 data'!P$4:P$499)</f>
        <v>246</v>
      </c>
      <c r="G14" s="9">
        <f>SUMIF('1831 data'!$D$4:$D$499,13,'1831 data'!Q$4:Q$499)</f>
        <v>70</v>
      </c>
      <c r="H14" s="9">
        <f>SUMIF('1831 data'!$D$4:$D$499,13,'1831 data'!R$4:R$499)</f>
        <v>774</v>
      </c>
      <c r="I14" s="9">
        <f>SUMIF('1831 data'!$D$4:$D$499,13,'1831 data'!S$4:S$499)</f>
        <v>64</v>
      </c>
      <c r="J14" s="9">
        <f>SUMIF('1831 data'!$D$4:$D$499,13,'1831 data'!T$4:T$499)</f>
        <v>518</v>
      </c>
      <c r="K14" s="9">
        <f>SUMIF('1831 data'!$D$4:$D$499,13,'1831 data'!U$4:U$499)</f>
        <v>58</v>
      </c>
      <c r="L14" s="9">
        <f>SUMIF('1831 data'!$D$4:$D$499,13,'1831 data'!V$4:V$499)</f>
        <v>157</v>
      </c>
      <c r="M14" s="9">
        <f>SUMIF('1831 data'!$D$4:$D$499,13,'1831 data'!W$4:W$499)</f>
        <v>127</v>
      </c>
      <c r="N14" s="9">
        <f>SUMIF('1831 data'!$D$4:$D$499,13,'1831 data'!X$4:X$499)</f>
        <v>26</v>
      </c>
      <c r="O14" s="17">
        <f t="shared" si="0"/>
        <v>0.12058823529411765</v>
      </c>
      <c r="P14" s="17">
        <f t="shared" si="1"/>
        <v>3.4313725490196081E-2</v>
      </c>
      <c r="Q14" s="17">
        <f t="shared" si="2"/>
        <v>0.37941176470588234</v>
      </c>
      <c r="R14" s="17">
        <f t="shared" si="3"/>
        <v>3.1372549019607843E-2</v>
      </c>
      <c r="S14" s="17">
        <f t="shared" si="4"/>
        <v>0.25392156862745097</v>
      </c>
      <c r="T14" s="17">
        <f t="shared" si="5"/>
        <v>2.8431372549019607E-2</v>
      </c>
      <c r="U14" s="17">
        <f t="shared" si="6"/>
        <v>7.6960784313725494E-2</v>
      </c>
      <c r="V14" s="17">
        <f t="shared" si="7"/>
        <v>6.2254901960784315E-2</v>
      </c>
      <c r="W14" s="17">
        <f t="shared" si="8"/>
        <v>1.2745098039215686E-2</v>
      </c>
      <c r="X14" s="21">
        <f t="shared" si="9"/>
        <v>0.98167364462750895</v>
      </c>
      <c r="Y14" s="17">
        <f t="shared" si="10"/>
        <v>0.53431372549019607</v>
      </c>
      <c r="Z14" s="17">
        <f t="shared" si="11"/>
        <v>0.375</v>
      </c>
      <c r="AA14" s="17">
        <f t="shared" si="12"/>
        <v>2.8431372549019607E-2</v>
      </c>
      <c r="AB14" s="17">
        <f t="shared" si="13"/>
        <v>6.2254901960784315E-2</v>
      </c>
      <c r="AC14" s="21">
        <f>('1831 data'!$AP$6*H14+'1831 data'!$AP$7*F14+'1831 data'!$AP$8*G14+'1831 data'!$AP$9*I14+'1831 data'!$AP$10*J14+'1831 data'!$AP$11*K14+'1831 data'!$AP$12*L14+'1831 data'!$AP$13*M14+'1831 data'!$AP$14*N14)/D14</f>
        <v>0.44193803708729079</v>
      </c>
      <c r="AD14" s="17">
        <f t="shared" si="14"/>
        <v>0.90324603802993908</v>
      </c>
      <c r="AF14" s="37"/>
    </row>
    <row r="15" spans="1:32" x14ac:dyDescent="0.2">
      <c r="A15" s="1" t="s">
        <v>327</v>
      </c>
      <c r="B15" s="9">
        <f>SUMIF('1831 data'!$D$4:$D$499,14,'1831 data'!L$4:L$499)</f>
        <v>525</v>
      </c>
      <c r="C15" s="9">
        <f>SUMIF('1831 data'!$D$4:$D$499,14,'1831 data'!M$4:M$499)</f>
        <v>626</v>
      </c>
      <c r="D15" s="9">
        <f>SUMIF('1831 data'!$D$4:$D$499,14,'1831 data'!N$4:N$499)</f>
        <v>2866</v>
      </c>
      <c r="E15" s="9">
        <f>SUMIF('1831 data'!$D$4:$D$499,14,'1831 data'!O$4:O$499)</f>
        <v>723</v>
      </c>
      <c r="F15" s="9">
        <f>SUMIF('1831 data'!$D$4:$D$499,14,'1831 data'!P$4:P$499)</f>
        <v>81</v>
      </c>
      <c r="G15" s="9">
        <f>SUMIF('1831 data'!$D$4:$D$499,14,'1831 data'!Q$4:Q$499)</f>
        <v>42</v>
      </c>
      <c r="H15" s="9">
        <f>SUMIF('1831 data'!$D$4:$D$499,14,'1831 data'!R$4:R$499)</f>
        <v>324</v>
      </c>
      <c r="I15" s="9">
        <f>SUMIF('1831 data'!$D$4:$D$499,14,'1831 data'!S$4:S$499)</f>
        <v>3</v>
      </c>
      <c r="J15" s="9">
        <f>SUMIF('1831 data'!$D$4:$D$499,14,'1831 data'!T$4:T$499)</f>
        <v>152</v>
      </c>
      <c r="K15" s="9">
        <f>SUMIF('1831 data'!$D$4:$D$499,14,'1831 data'!U$4:U$499)</f>
        <v>18</v>
      </c>
      <c r="L15" s="9">
        <f>SUMIF('1831 data'!$D$4:$D$499,14,'1831 data'!V$4:V$499)</f>
        <v>28</v>
      </c>
      <c r="M15" s="9">
        <f>SUMIF('1831 data'!$D$4:$D$499,14,'1831 data'!W$4:W$499)</f>
        <v>70</v>
      </c>
      <c r="N15" s="9">
        <f>SUMIF('1831 data'!$D$4:$D$499,14,'1831 data'!X$4:X$499)</f>
        <v>5</v>
      </c>
      <c r="O15" s="17">
        <f t="shared" si="0"/>
        <v>0.11203319502074689</v>
      </c>
      <c r="P15" s="17">
        <f t="shared" si="1"/>
        <v>5.8091286307053944E-2</v>
      </c>
      <c r="Q15" s="17">
        <f t="shared" si="2"/>
        <v>0.44813278008298757</v>
      </c>
      <c r="R15" s="17">
        <f t="shared" si="3"/>
        <v>4.1493775933609959E-3</v>
      </c>
      <c r="S15" s="17">
        <f t="shared" si="4"/>
        <v>0.21023513139695713</v>
      </c>
      <c r="T15" s="17">
        <f t="shared" si="5"/>
        <v>2.4896265560165973E-2</v>
      </c>
      <c r="U15" s="17">
        <f t="shared" si="6"/>
        <v>3.8727524204702629E-2</v>
      </c>
      <c r="V15" s="17">
        <f t="shared" si="7"/>
        <v>9.6818810511756573E-2</v>
      </c>
      <c r="W15" s="17">
        <f t="shared" si="8"/>
        <v>6.9156293222683261E-3</v>
      </c>
      <c r="X15" s="21">
        <f t="shared" si="9"/>
        <v>1.0736131177156372</v>
      </c>
      <c r="Y15" s="17">
        <f t="shared" si="10"/>
        <v>0.61825726141078841</v>
      </c>
      <c r="Z15" s="17">
        <f t="shared" si="11"/>
        <v>0.26002766251728904</v>
      </c>
      <c r="AA15" s="17">
        <f t="shared" si="12"/>
        <v>2.4896265560165973E-2</v>
      </c>
      <c r="AB15" s="17">
        <f t="shared" si="13"/>
        <v>9.6818810511756573E-2</v>
      </c>
      <c r="AC15" s="21">
        <f>('1831 data'!$AP$6*H15+'1831 data'!$AP$7*F15+'1831 data'!$AP$8*G15+'1831 data'!$AP$9*I15+'1831 data'!$AP$10*J15+'1831 data'!$AP$11*K15+'1831 data'!$AP$12*L15+'1831 data'!$AP$13*M15+'1831 data'!$AP$14*N15)/D15</f>
        <v>0.45324494068387999</v>
      </c>
      <c r="AD15" s="17">
        <f t="shared" si="14"/>
        <v>0.92635542219455325</v>
      </c>
      <c r="AF15" s="37"/>
    </row>
    <row r="16" spans="1:32" x14ac:dyDescent="0.2">
      <c r="A16" s="2" t="s">
        <v>29</v>
      </c>
      <c r="B16" s="9">
        <f>SUMIF('1831 data'!$D$4:$D$499,15,'1831 data'!L$4:L$499)</f>
        <v>849</v>
      </c>
      <c r="C16" s="9">
        <f>SUMIF('1831 data'!$D$4:$D$499,15,'1831 data'!M$4:M$499)</f>
        <v>913</v>
      </c>
      <c r="D16" s="9">
        <f>SUMIF('1831 data'!$D$4:$D$499,15,'1831 data'!N$4:N$499)</f>
        <v>4646</v>
      </c>
      <c r="E16" s="9">
        <f>SUMIF('1831 data'!$D$4:$D$499,15,'1831 data'!O$4:O$499)</f>
        <v>1099</v>
      </c>
      <c r="F16" s="9">
        <f>SUMIF('1831 data'!$D$4:$D$499,15,'1831 data'!P$4:P$499)</f>
        <v>187</v>
      </c>
      <c r="G16" s="9">
        <f>SUMIF('1831 data'!$D$4:$D$499,15,'1831 data'!Q$4:Q$499)</f>
        <v>56</v>
      </c>
      <c r="H16" s="9">
        <f>SUMIF('1831 data'!$D$4:$D$499,15,'1831 data'!R$4:R$499)</f>
        <v>555</v>
      </c>
      <c r="I16" s="9">
        <f>SUMIF('1831 data'!$D$4:$D$499,15,'1831 data'!S$4:S$499)</f>
        <v>0</v>
      </c>
      <c r="J16" s="9">
        <f>SUMIF('1831 data'!$D$4:$D$499,15,'1831 data'!T$4:T$499)</f>
        <v>170</v>
      </c>
      <c r="K16" s="9">
        <f>SUMIF('1831 data'!$D$4:$D$499,15,'1831 data'!U$4:U$499)</f>
        <v>18</v>
      </c>
      <c r="L16" s="9">
        <f>SUMIF('1831 data'!$D$4:$D$499,15,'1831 data'!V$4:V$499)</f>
        <v>34</v>
      </c>
      <c r="M16" s="9">
        <f>SUMIF('1831 data'!$D$4:$D$499,15,'1831 data'!W$4:W$499)</f>
        <v>67</v>
      </c>
      <c r="N16" s="9">
        <f>SUMIF('1831 data'!$D$4:$D$499,15,'1831 data'!X$4:X$499)</f>
        <v>12</v>
      </c>
      <c r="O16" s="17">
        <f t="shared" si="0"/>
        <v>0.17015468607825296</v>
      </c>
      <c r="P16" s="17">
        <f t="shared" si="1"/>
        <v>5.0955414012738856E-2</v>
      </c>
      <c r="Q16" s="17">
        <f t="shared" si="2"/>
        <v>0.50500454959053687</v>
      </c>
      <c r="R16" s="17">
        <f t="shared" si="3"/>
        <v>0</v>
      </c>
      <c r="S16" s="17">
        <f t="shared" si="4"/>
        <v>0.15468607825295724</v>
      </c>
      <c r="T16" s="17">
        <f t="shared" si="5"/>
        <v>1.637852593266606E-2</v>
      </c>
      <c r="U16" s="17">
        <f t="shared" si="6"/>
        <v>3.0937215650591446E-2</v>
      </c>
      <c r="V16" s="17">
        <f t="shared" si="7"/>
        <v>6.0964513193812554E-2</v>
      </c>
      <c r="W16" s="17">
        <f t="shared" si="8"/>
        <v>1.0919017288444041E-2</v>
      </c>
      <c r="X16" s="21">
        <f t="shared" si="9"/>
        <v>1.0067095416973881</v>
      </c>
      <c r="Y16" s="17">
        <f t="shared" si="10"/>
        <v>0.72611464968152872</v>
      </c>
      <c r="Z16" s="17">
        <f t="shared" si="11"/>
        <v>0.19654231119199275</v>
      </c>
      <c r="AA16" s="17">
        <f t="shared" si="12"/>
        <v>1.637852593266606E-2</v>
      </c>
      <c r="AB16" s="17">
        <f t="shared" si="13"/>
        <v>6.0964513193812554E-2</v>
      </c>
      <c r="AC16" s="21">
        <f>('1831 data'!$AP$6*H16+'1831 data'!$AP$7*F16+'1831 data'!$AP$8*G16+'1831 data'!$AP$9*I16+'1831 data'!$AP$10*J16+'1831 data'!$AP$11*K16+'1831 data'!$AP$12*L16+'1831 data'!$AP$13*M16+'1831 data'!$AP$14*N16)/D16</f>
        <v>0.41605682307361169</v>
      </c>
      <c r="AD16" s="17">
        <f t="shared" si="14"/>
        <v>0.85034924695186498</v>
      </c>
      <c r="AF16" s="37"/>
    </row>
    <row r="17" spans="1:32" x14ac:dyDescent="0.2">
      <c r="A17" s="2" t="s">
        <v>121</v>
      </c>
      <c r="B17" s="9">
        <f>SUMIF('1831 data'!$D$4:$D$499,16,'1831 data'!L$4:L$499)</f>
        <v>2660</v>
      </c>
      <c r="C17" s="9">
        <f>SUMIF('1831 data'!$D$4:$D$499,16,'1831 data'!M$4:M$499)</f>
        <v>2945</v>
      </c>
      <c r="D17" s="9">
        <f>SUMIF('1831 data'!$D$4:$D$499,16,'1831 data'!N$4:N$499)</f>
        <v>13444</v>
      </c>
      <c r="E17" s="9">
        <f>SUMIF('1831 data'!$D$4:$D$499,16,'1831 data'!O$4:O$499)</f>
        <v>3429</v>
      </c>
      <c r="F17" s="9">
        <f>SUMIF('1831 data'!$D$4:$D$499,16,'1831 data'!P$4:P$499)</f>
        <v>334</v>
      </c>
      <c r="G17" s="9">
        <f>SUMIF('1831 data'!$D$4:$D$499,16,'1831 data'!Q$4:Q$499)</f>
        <v>95</v>
      </c>
      <c r="H17" s="9">
        <f>SUMIF('1831 data'!$D$4:$D$499,16,'1831 data'!R$4:R$499)</f>
        <v>1384</v>
      </c>
      <c r="I17" s="9">
        <f>SUMIF('1831 data'!$D$4:$D$499,16,'1831 data'!S$4:S$499)</f>
        <v>252</v>
      </c>
      <c r="J17" s="9">
        <f>SUMIF('1831 data'!$D$4:$D$499,16,'1831 data'!T$4:T$499)</f>
        <v>880</v>
      </c>
      <c r="K17" s="9">
        <f>SUMIF('1831 data'!$D$4:$D$499,16,'1831 data'!U$4:U$499)</f>
        <v>91</v>
      </c>
      <c r="L17" s="9">
        <f>SUMIF('1831 data'!$D$4:$D$499,16,'1831 data'!V$4:V$499)</f>
        <v>153</v>
      </c>
      <c r="M17" s="9">
        <f>SUMIF('1831 data'!$D$4:$D$499,16,'1831 data'!W$4:W$499)</f>
        <v>212</v>
      </c>
      <c r="N17" s="9">
        <f>SUMIF('1831 data'!$D$4:$D$499,16,'1831 data'!X$4:X$499)</f>
        <v>28</v>
      </c>
      <c r="O17" s="17">
        <f t="shared" si="0"/>
        <v>9.7404491105278504E-2</v>
      </c>
      <c r="P17" s="17">
        <f t="shared" si="1"/>
        <v>2.7704870224555263E-2</v>
      </c>
      <c r="Q17" s="17">
        <f t="shared" si="2"/>
        <v>0.40361621463983671</v>
      </c>
      <c r="R17" s="17">
        <f t="shared" si="3"/>
        <v>7.3490813648293962E-2</v>
      </c>
      <c r="S17" s="17">
        <f t="shared" si="4"/>
        <v>0.25663458734324879</v>
      </c>
      <c r="T17" s="17">
        <f t="shared" si="5"/>
        <v>2.6538349372995044E-2</v>
      </c>
      <c r="U17" s="17">
        <f t="shared" si="6"/>
        <v>4.4619422572178477E-2</v>
      </c>
      <c r="V17" s="17">
        <f t="shared" si="7"/>
        <v>6.1825605132691745E-2</v>
      </c>
      <c r="W17" s="17">
        <f t="shared" si="8"/>
        <v>8.1656459609215516E-3</v>
      </c>
      <c r="X17" s="21">
        <f t="shared" si="9"/>
        <v>1.0854871315934664</v>
      </c>
      <c r="Y17" s="17">
        <f t="shared" si="10"/>
        <v>0.52872557596967051</v>
      </c>
      <c r="Z17" s="17">
        <f t="shared" si="11"/>
        <v>0.3829104695246428</v>
      </c>
      <c r="AA17" s="17">
        <f t="shared" si="12"/>
        <v>2.6538349372995044E-2</v>
      </c>
      <c r="AB17" s="17">
        <f t="shared" si="13"/>
        <v>6.1825605132691745E-2</v>
      </c>
      <c r="AC17" s="21">
        <f>('1831 data'!$AP$6*H17+'1831 data'!$AP$7*F17+'1831 data'!$AP$8*G17+'1831 data'!$AP$9*I17+'1831 data'!$AP$10*J17+'1831 data'!$AP$11*K17+'1831 data'!$AP$12*L17+'1831 data'!$AP$13*M17+'1831 data'!$AP$14*N17)/D17</f>
        <v>0.47348259446593277</v>
      </c>
      <c r="AD17" s="17">
        <f t="shared" si="14"/>
        <v>0.96771773786698811</v>
      </c>
      <c r="AF17" s="37"/>
    </row>
    <row r="18" spans="1:32" x14ac:dyDescent="0.2">
      <c r="A18" s="2" t="s">
        <v>112</v>
      </c>
      <c r="B18" s="9">
        <f>SUMIF('1831 data'!$D$4:$D$499,17,'1831 data'!L$4:L$499)</f>
        <v>4370</v>
      </c>
      <c r="C18" s="9">
        <f>SUMIF('1831 data'!$D$4:$D$499,17,'1831 data'!M$4:M$499)</f>
        <v>4830</v>
      </c>
      <c r="D18" s="9">
        <f>SUMIF('1831 data'!$D$4:$D$499,17,'1831 data'!N$4:N$499)</f>
        <v>24143</v>
      </c>
      <c r="E18" s="9">
        <f>SUMIF('1831 data'!$D$4:$D$499,17,'1831 data'!O$4:O$499)</f>
        <v>5134</v>
      </c>
      <c r="F18" s="9">
        <f>SUMIF('1831 data'!$D$4:$D$499,17,'1831 data'!P$4:P$499)</f>
        <v>390</v>
      </c>
      <c r="G18" s="9">
        <f>SUMIF('1831 data'!$D$4:$D$499,17,'1831 data'!Q$4:Q$499)</f>
        <v>119</v>
      </c>
      <c r="H18" s="9">
        <f>SUMIF('1831 data'!$D$4:$D$499,17,'1831 data'!R$4:R$499)</f>
        <v>1617</v>
      </c>
      <c r="I18" s="9">
        <f>SUMIF('1831 data'!$D$4:$D$499,17,'1831 data'!S$4:S$499)</f>
        <v>2</v>
      </c>
      <c r="J18" s="9">
        <f>SUMIF('1831 data'!$D$4:$D$499,17,'1831 data'!T$4:T$499)</f>
        <v>1850</v>
      </c>
      <c r="K18" s="9">
        <f>SUMIF('1831 data'!$D$4:$D$499,17,'1831 data'!U$4:U$499)</f>
        <v>260</v>
      </c>
      <c r="L18" s="9">
        <f>SUMIF('1831 data'!$D$4:$D$499,17,'1831 data'!V$4:V$499)</f>
        <v>422</v>
      </c>
      <c r="M18" s="9">
        <f>SUMIF('1831 data'!$D$4:$D$499,17,'1831 data'!W$4:W$499)</f>
        <v>360</v>
      </c>
      <c r="N18" s="9">
        <f>SUMIF('1831 data'!$D$4:$D$499,17,'1831 data'!X$4:X$499)</f>
        <v>114</v>
      </c>
      <c r="O18" s="17">
        <f t="shared" si="0"/>
        <v>7.5964160498636538E-2</v>
      </c>
      <c r="P18" s="17">
        <f t="shared" si="1"/>
        <v>2.3178807947019868E-2</v>
      </c>
      <c r="Q18" s="17">
        <f t="shared" si="2"/>
        <v>0.31495909622126994</v>
      </c>
      <c r="R18" s="17">
        <f t="shared" si="3"/>
        <v>3.8955979742890534E-4</v>
      </c>
      <c r="S18" s="17">
        <f t="shared" si="4"/>
        <v>0.36034281262173745</v>
      </c>
      <c r="T18" s="17">
        <f t="shared" si="5"/>
        <v>5.0642773665757694E-2</v>
      </c>
      <c r="U18" s="17">
        <f t="shared" si="6"/>
        <v>8.2197117257499022E-2</v>
      </c>
      <c r="V18" s="17">
        <f t="shared" si="7"/>
        <v>7.0120763537202965E-2</v>
      </c>
      <c r="W18" s="17">
        <f t="shared" si="8"/>
        <v>2.2204908453447605E-2</v>
      </c>
      <c r="X18" s="21">
        <f t="shared" si="9"/>
        <v>0.90500364403480593</v>
      </c>
      <c r="Y18" s="17">
        <f t="shared" si="10"/>
        <v>0.41410206466692634</v>
      </c>
      <c r="Z18" s="17">
        <f t="shared" si="11"/>
        <v>0.46513439813011292</v>
      </c>
      <c r="AA18" s="17">
        <f t="shared" si="12"/>
        <v>5.0642773665757694E-2</v>
      </c>
      <c r="AB18" s="17">
        <f t="shared" si="13"/>
        <v>7.0120763537202965E-2</v>
      </c>
      <c r="AC18" s="21">
        <f>('1831 data'!$AP$6*H18+'1831 data'!$AP$7*F18+'1831 data'!$AP$8*G18+'1831 data'!$AP$9*I18+'1831 data'!$AP$10*J18+'1831 data'!$AP$11*K18+'1831 data'!$AP$12*L18+'1831 data'!$AP$13*M18+'1831 data'!$AP$14*N18)/D18</f>
        <v>0.45135235886178188</v>
      </c>
      <c r="AD18" s="17">
        <f t="shared" si="14"/>
        <v>0.9224873074612655</v>
      </c>
      <c r="AF18" s="37"/>
    </row>
    <row r="19" spans="1:32" x14ac:dyDescent="0.2">
      <c r="A19" s="2" t="s">
        <v>113</v>
      </c>
      <c r="B19" s="9">
        <f>SUMIF('1831 data'!$D$4:$D$499,18,'1831 data'!L$4:L$499)</f>
        <v>1105</v>
      </c>
      <c r="C19" s="9">
        <f>SUMIF('1831 data'!$D$4:$D$499,18,'1831 data'!M$4:M$499)</f>
        <v>1217</v>
      </c>
      <c r="D19" s="9">
        <f>SUMIF('1831 data'!$D$4:$D$499,18,'1831 data'!N$4:N$499)</f>
        <v>5807</v>
      </c>
      <c r="E19" s="9">
        <f>SUMIF('1831 data'!$D$4:$D$499,18,'1831 data'!O$4:O$499)</f>
        <v>1449</v>
      </c>
      <c r="F19" s="9">
        <f>SUMIF('1831 data'!$D$4:$D$499,18,'1831 data'!P$4:P$499)</f>
        <v>214</v>
      </c>
      <c r="G19" s="9">
        <f>SUMIF('1831 data'!$D$4:$D$499,18,'1831 data'!Q$4:Q$499)</f>
        <v>58</v>
      </c>
      <c r="H19" s="9">
        <f>SUMIF('1831 data'!$D$4:$D$499,18,'1831 data'!R$4:R$499)</f>
        <v>683</v>
      </c>
      <c r="I19" s="9">
        <f>SUMIF('1831 data'!$D$4:$D$499,18,'1831 data'!S$4:S$499)</f>
        <v>49</v>
      </c>
      <c r="J19" s="9">
        <f>SUMIF('1831 data'!$D$4:$D$499,18,'1831 data'!T$4:T$499)</f>
        <v>264</v>
      </c>
      <c r="K19" s="9">
        <f>SUMIF('1831 data'!$D$4:$D$499,18,'1831 data'!U$4:U$499)</f>
        <v>27</v>
      </c>
      <c r="L19" s="9">
        <f>SUMIF('1831 data'!$D$4:$D$499,18,'1831 data'!V$4:V$499)</f>
        <v>69</v>
      </c>
      <c r="M19" s="9">
        <f>SUMIF('1831 data'!$D$4:$D$499,18,'1831 data'!W$4:W$499)</f>
        <v>70</v>
      </c>
      <c r="N19" s="9">
        <f>SUMIF('1831 data'!$D$4:$D$499,18,'1831 data'!X$4:X$499)</f>
        <v>15</v>
      </c>
      <c r="O19" s="17">
        <f t="shared" si="0"/>
        <v>0.14768806073153901</v>
      </c>
      <c r="P19" s="17">
        <f t="shared" si="1"/>
        <v>4.0027605244996552E-2</v>
      </c>
      <c r="Q19" s="17">
        <f t="shared" si="2"/>
        <v>0.47135955831608006</v>
      </c>
      <c r="R19" s="17">
        <f t="shared" si="3"/>
        <v>3.3816425120772944E-2</v>
      </c>
      <c r="S19" s="17">
        <f t="shared" si="4"/>
        <v>0.18219461697722567</v>
      </c>
      <c r="T19" s="17">
        <f t="shared" si="5"/>
        <v>1.8633540372670808E-2</v>
      </c>
      <c r="U19" s="17">
        <f t="shared" si="6"/>
        <v>4.7619047619047616E-2</v>
      </c>
      <c r="V19" s="17">
        <f t="shared" si="7"/>
        <v>4.8309178743961352E-2</v>
      </c>
      <c r="W19" s="17">
        <f t="shared" si="8"/>
        <v>1.0351966873706004E-2</v>
      </c>
      <c r="X19" s="21">
        <f t="shared" si="9"/>
        <v>1.0619455696016946</v>
      </c>
      <c r="Y19" s="17">
        <f t="shared" si="10"/>
        <v>0.65907522429261567</v>
      </c>
      <c r="Z19" s="17">
        <f t="shared" si="11"/>
        <v>0.2739820565907522</v>
      </c>
      <c r="AA19" s="17">
        <f t="shared" si="12"/>
        <v>1.8633540372670808E-2</v>
      </c>
      <c r="AB19" s="17">
        <f t="shared" si="13"/>
        <v>4.8309178743961352E-2</v>
      </c>
      <c r="AC19" s="21">
        <f>('1831 data'!$AP$6*H19+'1831 data'!$AP$7*F19+'1831 data'!$AP$8*G19+'1831 data'!$AP$9*I19+'1831 data'!$AP$10*J19+'1831 data'!$AP$11*K19+'1831 data'!$AP$12*L19+'1831 data'!$AP$13*M19+'1831 data'!$AP$14*N19)/D19</f>
        <v>0.44541071121060788</v>
      </c>
      <c r="AD19" s="17">
        <f t="shared" si="14"/>
        <v>0.91034359216655147</v>
      </c>
      <c r="AF19" s="37"/>
    </row>
    <row r="20" spans="1:32" x14ac:dyDescent="0.2">
      <c r="A20" s="2" t="s">
        <v>120</v>
      </c>
      <c r="B20" s="9">
        <f>SUMIF('1831 data'!$D$4:$D$499,19,'1831 data'!L$4:L$499)</f>
        <v>2259</v>
      </c>
      <c r="C20" s="9">
        <f>SUMIF('1831 data'!$D$4:$D$499,19,'1831 data'!M$4:M$499)</f>
        <v>2524</v>
      </c>
      <c r="D20" s="9">
        <f>SUMIF('1831 data'!$D$4:$D$499,19,'1831 data'!N$4:N$499)</f>
        <v>13447</v>
      </c>
      <c r="E20" s="9">
        <f>SUMIF('1831 data'!$D$4:$D$499,19,'1831 data'!O$4:O$499)</f>
        <v>3611</v>
      </c>
      <c r="F20" s="9">
        <f>SUMIF('1831 data'!$D$4:$D$499,19,'1831 data'!P$4:P$499)</f>
        <v>360</v>
      </c>
      <c r="G20" s="9">
        <f>SUMIF('1831 data'!$D$4:$D$499,19,'1831 data'!Q$4:Q$499)</f>
        <v>190</v>
      </c>
      <c r="H20" s="9">
        <f>SUMIF('1831 data'!$D$4:$D$499,19,'1831 data'!R$4:R$499)</f>
        <v>1574</v>
      </c>
      <c r="I20" s="9">
        <f>SUMIF('1831 data'!$D$4:$D$499,19,'1831 data'!S$4:S$499)</f>
        <v>1</v>
      </c>
      <c r="J20" s="9">
        <f>SUMIF('1831 data'!$D$4:$D$499,19,'1831 data'!T$4:T$499)</f>
        <v>595</v>
      </c>
      <c r="K20" s="9">
        <f>SUMIF('1831 data'!$D$4:$D$499,19,'1831 data'!U$4:U$499)</f>
        <v>63</v>
      </c>
      <c r="L20" s="9">
        <f>SUMIF('1831 data'!$D$4:$D$499,19,'1831 data'!V$4:V$499)</f>
        <v>700</v>
      </c>
      <c r="M20" s="9">
        <f>SUMIF('1831 data'!$D$4:$D$499,19,'1831 data'!W$4:W$499)</f>
        <v>95</v>
      </c>
      <c r="N20" s="9">
        <f>SUMIF('1831 data'!$D$4:$D$499,19,'1831 data'!X$4:X$499)</f>
        <v>33</v>
      </c>
      <c r="O20" s="17">
        <f t="shared" si="0"/>
        <v>9.9695375242315143E-2</v>
      </c>
      <c r="P20" s="17">
        <f t="shared" si="1"/>
        <v>5.2617003600110776E-2</v>
      </c>
      <c r="Q20" s="17">
        <f t="shared" si="2"/>
        <v>0.43589033508723346</v>
      </c>
      <c r="R20" s="17">
        <f t="shared" si="3"/>
        <v>2.7693159789531985E-4</v>
      </c>
      <c r="S20" s="17">
        <f t="shared" si="4"/>
        <v>0.16477430074771532</v>
      </c>
      <c r="T20" s="17">
        <f t="shared" si="5"/>
        <v>1.7446690667405149E-2</v>
      </c>
      <c r="U20" s="17">
        <f t="shared" si="6"/>
        <v>0.1938521185267239</v>
      </c>
      <c r="V20" s="17">
        <f t="shared" si="7"/>
        <v>2.6308501800055388E-2</v>
      </c>
      <c r="W20" s="17">
        <f t="shared" si="8"/>
        <v>9.1387427305455547E-3</v>
      </c>
      <c r="X20" s="21">
        <f t="shared" si="9"/>
        <v>1.1428461813755537</v>
      </c>
      <c r="Y20" s="17">
        <f t="shared" si="10"/>
        <v>0.58820271392965939</v>
      </c>
      <c r="Z20" s="17">
        <f t="shared" si="11"/>
        <v>0.36804209360288009</v>
      </c>
      <c r="AA20" s="17">
        <f t="shared" si="12"/>
        <v>1.7446690667405149E-2</v>
      </c>
      <c r="AB20" s="17">
        <f t="shared" si="13"/>
        <v>2.6308501800055388E-2</v>
      </c>
      <c r="AC20" s="21">
        <f>('1831 data'!$AP$6*H20+'1831 data'!$AP$7*F20+'1831 data'!$AP$8*G20+'1831 data'!$AP$9*I20+'1831 data'!$AP$10*J20+'1831 data'!$AP$11*K20+'1831 data'!$AP$12*L20+'1831 data'!$AP$13*M20+'1831 data'!$AP$14*N20)/D20</f>
        <v>0.46266825314196475</v>
      </c>
      <c r="AD20" s="17">
        <f t="shared" si="14"/>
        <v>0.94561506705106058</v>
      </c>
      <c r="AF20" s="37"/>
    </row>
    <row r="21" spans="1:32" x14ac:dyDescent="0.2">
      <c r="A21" s="1" t="s">
        <v>117</v>
      </c>
      <c r="B21" s="9">
        <f>SUMIF('1831 data'!$D$4:$D$499,28,'1831 data'!L$4:L$499)</f>
        <v>2370</v>
      </c>
      <c r="C21" s="9">
        <f>SUMIF('1831 data'!$D$4:$D$499,28,'1831 data'!M$4:M$499)</f>
        <v>2585</v>
      </c>
      <c r="D21" s="9">
        <f>SUMIF('1831 data'!$D$4:$D$499,28,'1831 data'!N$4:N$499)</f>
        <v>13422</v>
      </c>
      <c r="E21" s="9">
        <f>SUMIF('1831 data'!$D$4:$D$499,28,'1831 data'!O$4:O$499)</f>
        <v>3152</v>
      </c>
      <c r="F21" s="9">
        <f>SUMIF('1831 data'!$D$4:$D$499,28,'1831 data'!P$4:P$499)</f>
        <v>463</v>
      </c>
      <c r="G21" s="9">
        <f>SUMIF('1831 data'!$D$4:$D$499,28,'1831 data'!Q$4:Q$499)</f>
        <v>80</v>
      </c>
      <c r="H21" s="9">
        <f>SUMIF('1831 data'!$D$4:$D$499,28,'1831 data'!R$4:R$499)</f>
        <v>1495</v>
      </c>
      <c r="I21" s="9">
        <f>SUMIF('1831 data'!$D$4:$D$499,28,'1831 data'!S$4:S$499)</f>
        <v>20</v>
      </c>
      <c r="J21" s="9">
        <f>SUMIF('1831 data'!$D$4:$D$499,28,'1831 data'!T$4:T$499)</f>
        <v>656</v>
      </c>
      <c r="K21" s="9">
        <f>SUMIF('1831 data'!$D$4:$D$499,28,'1831 data'!U$4:U$499)</f>
        <v>50</v>
      </c>
      <c r="L21" s="9">
        <f>SUMIF('1831 data'!$D$4:$D$499,28,'1831 data'!V$4:V$499)</f>
        <v>211</v>
      </c>
      <c r="M21" s="9">
        <f>SUMIF('1831 data'!$D$4:$D$499,28,'1831 data'!W$4:W$499)</f>
        <v>170</v>
      </c>
      <c r="N21" s="9">
        <f>SUMIF('1831 data'!$D$4:$D$499,28,'1831 data'!X$4:X$499)</f>
        <v>7</v>
      </c>
      <c r="O21" s="17">
        <f t="shared" si="0"/>
        <v>0.14689086294416243</v>
      </c>
      <c r="P21" s="17">
        <f t="shared" si="1"/>
        <v>2.5380710659898477E-2</v>
      </c>
      <c r="Q21" s="17">
        <f t="shared" si="2"/>
        <v>0.47430203045685282</v>
      </c>
      <c r="R21" s="17">
        <f t="shared" si="3"/>
        <v>6.3451776649746192E-3</v>
      </c>
      <c r="S21" s="17">
        <f t="shared" si="4"/>
        <v>0.20812182741116753</v>
      </c>
      <c r="T21" s="17">
        <f t="shared" si="5"/>
        <v>1.5862944162436547E-2</v>
      </c>
      <c r="U21" s="17">
        <f t="shared" si="6"/>
        <v>6.6941624365482233E-2</v>
      </c>
      <c r="V21" s="17">
        <f t="shared" si="7"/>
        <v>5.3934010152284266E-2</v>
      </c>
      <c r="W21" s="17">
        <f t="shared" si="8"/>
        <v>2.2208121827411169E-3</v>
      </c>
      <c r="X21" s="21">
        <f t="shared" si="9"/>
        <v>0.99943527160727086</v>
      </c>
      <c r="Y21" s="17">
        <f t="shared" si="10"/>
        <v>0.64657360406091369</v>
      </c>
      <c r="Z21" s="17">
        <f t="shared" si="11"/>
        <v>0.28362944162436549</v>
      </c>
      <c r="AA21" s="17">
        <f t="shared" si="12"/>
        <v>1.5862944162436547E-2</v>
      </c>
      <c r="AB21" s="17">
        <f t="shared" si="13"/>
        <v>5.3934010152284266E-2</v>
      </c>
      <c r="AC21" s="21">
        <f>('1831 data'!$AP$6*H21+'1831 data'!$AP$7*F21+'1831 data'!$AP$8*G21+'1831 data'!$AP$9*I21+'1831 data'!$AP$10*J21+'1831 data'!$AP$11*K21+'1831 data'!$AP$12*L21+'1831 data'!$AP$13*M21+'1831 data'!$AP$14*N21)/D21</f>
        <v>0.41804500074504547</v>
      </c>
      <c r="AD21" s="17">
        <f t="shared" si="14"/>
        <v>0.85441274331089745</v>
      </c>
      <c r="AF21" s="37"/>
    </row>
    <row r="22" spans="1:32" x14ac:dyDescent="0.2">
      <c r="A22" s="1" t="s">
        <v>328</v>
      </c>
      <c r="B22" s="9">
        <f>SUMIF('1831 data'!$D$4:$D$499,21,'1831 data'!L$4:L$499)</f>
        <v>738</v>
      </c>
      <c r="C22" s="9">
        <f>SUMIF('1831 data'!$D$4:$D$499,21,'1831 data'!M$4:M$499)</f>
        <v>856</v>
      </c>
      <c r="D22" s="9">
        <f>SUMIF('1831 data'!$D$4:$D$499,21,'1831 data'!N$4:N$499)</f>
        <v>3849</v>
      </c>
      <c r="E22" s="9">
        <f>SUMIF('1831 data'!$D$4:$D$499,21,'1831 data'!O$4:O$499)</f>
        <v>863</v>
      </c>
      <c r="F22" s="9">
        <f>SUMIF('1831 data'!$D$4:$D$499,21,'1831 data'!P$4:P$499)</f>
        <v>55</v>
      </c>
      <c r="G22" s="9">
        <f>SUMIF('1831 data'!$D$4:$D$499,21,'1831 data'!Q$4:Q$499)</f>
        <v>43</v>
      </c>
      <c r="H22" s="9">
        <f>SUMIF('1831 data'!$D$4:$D$499,21,'1831 data'!R$4:R$499)</f>
        <v>356</v>
      </c>
      <c r="I22" s="9">
        <f>SUMIF('1831 data'!$D$4:$D$499,21,'1831 data'!S$4:S$499)</f>
        <v>1</v>
      </c>
      <c r="J22" s="9">
        <f>SUMIF('1831 data'!$D$4:$D$499,21,'1831 data'!T$4:T$499)</f>
        <v>256</v>
      </c>
      <c r="K22" s="9">
        <f>SUMIF('1831 data'!$D$4:$D$499,21,'1831 data'!U$4:U$499)</f>
        <v>65</v>
      </c>
      <c r="L22" s="9">
        <f>SUMIF('1831 data'!$D$4:$D$499,21,'1831 data'!V$4:V$499)</f>
        <v>37</v>
      </c>
      <c r="M22" s="9">
        <f>SUMIF('1831 data'!$D$4:$D$499,21,'1831 data'!W$4:W$499)</f>
        <v>31</v>
      </c>
      <c r="N22" s="9">
        <f>SUMIF('1831 data'!$D$4:$D$499,21,'1831 data'!X$4:X$499)</f>
        <v>19</v>
      </c>
      <c r="O22" s="17">
        <f t="shared" si="0"/>
        <v>6.3731170336037077E-2</v>
      </c>
      <c r="P22" s="17">
        <f t="shared" si="1"/>
        <v>4.9826187717265352E-2</v>
      </c>
      <c r="Q22" s="17">
        <f t="shared" si="2"/>
        <v>0.41251448435689453</v>
      </c>
      <c r="R22" s="17">
        <f t="shared" si="3"/>
        <v>1.1587485515643105E-3</v>
      </c>
      <c r="S22" s="17">
        <f t="shared" si="4"/>
        <v>0.29663962920046349</v>
      </c>
      <c r="T22" s="17">
        <f t="shared" si="5"/>
        <v>7.5318655851680183E-2</v>
      </c>
      <c r="U22" s="17">
        <f t="shared" si="6"/>
        <v>4.287369640787949E-2</v>
      </c>
      <c r="V22" s="17">
        <f t="shared" si="7"/>
        <v>3.5921205098493628E-2</v>
      </c>
      <c r="W22" s="17">
        <f t="shared" si="8"/>
        <v>2.20162224797219E-2</v>
      </c>
      <c r="X22" s="21">
        <f t="shared" si="9"/>
        <v>0.9542201486498848</v>
      </c>
      <c r="Y22" s="17">
        <f t="shared" si="10"/>
        <v>0.526071842410197</v>
      </c>
      <c r="Z22" s="17">
        <f t="shared" si="11"/>
        <v>0.3626882966396292</v>
      </c>
      <c r="AA22" s="17">
        <f t="shared" si="12"/>
        <v>7.5318655851680183E-2</v>
      </c>
      <c r="AB22" s="17">
        <f t="shared" si="13"/>
        <v>3.5921205098493628E-2</v>
      </c>
      <c r="AC22" s="21">
        <f>('1831 data'!$AP$6*H22+'1831 data'!$AP$7*F22+'1831 data'!$AP$8*G22+'1831 data'!$AP$9*I22+'1831 data'!$AP$10*J22+'1831 data'!$AP$11*K22+'1831 data'!$AP$12*L22+'1831 data'!$AP$13*M22+'1831 data'!$AP$14*N22)/D22</f>
        <v>0.48934788256690048</v>
      </c>
      <c r="AD22" s="17">
        <f t="shared" si="14"/>
        <v>1.0001436831733708</v>
      </c>
      <c r="AF22" s="37"/>
    </row>
    <row r="23" spans="1:32" x14ac:dyDescent="0.2">
      <c r="A23" s="3" t="s">
        <v>545</v>
      </c>
      <c r="B23" s="9">
        <f>SUMIF('1831 data'!$D$4:$D$499,34,'1831 data'!L$4:L$499)</f>
        <v>7842</v>
      </c>
      <c r="C23" s="9">
        <f>SUMIF('1831 data'!$D$4:$D$499,34,'1831 data'!M$4:M$499)</f>
        <v>17835</v>
      </c>
      <c r="D23" s="9">
        <f>SUMIF('1831 data'!$D$4:$D$499,34,'1831 data'!N$4:N$499)</f>
        <v>75534</v>
      </c>
      <c r="E23" s="9">
        <f>SUMIF('1831 data'!$D$4:$D$499,34,'1831 data'!O$4:O$499)</f>
        <v>16771</v>
      </c>
      <c r="F23" s="9">
        <f>SUMIF('1831 data'!$D$4:$D$499,34,'1831 data'!P$4:P$499)</f>
        <v>30</v>
      </c>
      <c r="G23" s="9">
        <f>SUMIF('1831 data'!$D$4:$D$499,34,'1831 data'!Q$4:Q$499)</f>
        <v>71</v>
      </c>
      <c r="H23" s="9">
        <f>SUMIF('1831 data'!$D$4:$D$499,34,'1831 data'!R$4:R$499)</f>
        <v>205</v>
      </c>
      <c r="I23" s="9">
        <f>SUMIF('1831 data'!$D$4:$D$499,34,'1831 data'!S$4:S$499)</f>
        <v>56</v>
      </c>
      <c r="J23" s="9">
        <f>SUMIF('1831 data'!$D$4:$D$499,34,'1831 data'!T$4:T$499)</f>
        <v>8115</v>
      </c>
      <c r="K23" s="9">
        <f>SUMIF('1831 data'!$D$4:$D$499,34,'1831 data'!U$4:U$499)</f>
        <v>1671</v>
      </c>
      <c r="L23" s="9">
        <f>SUMIF('1831 data'!$D$4:$D$499,34,'1831 data'!V$4:V$499)</f>
        <v>3581</v>
      </c>
      <c r="M23" s="9">
        <f>SUMIF('1831 data'!$D$4:$D$499,34,'1831 data'!W$4:W$499)</f>
        <v>2852</v>
      </c>
      <c r="N23" s="9">
        <f>SUMIF('1831 data'!$D$4:$D$499,34,'1831 data'!X$4:X$499)</f>
        <v>190</v>
      </c>
      <c r="O23" s="17">
        <f t="shared" si="0"/>
        <v>1.7888020988611293E-3</v>
      </c>
      <c r="P23" s="17">
        <f t="shared" si="1"/>
        <v>4.2334983006380063E-3</v>
      </c>
      <c r="Q23" s="17">
        <f t="shared" si="2"/>
        <v>1.2223481008884384E-2</v>
      </c>
      <c r="R23" s="17">
        <f t="shared" si="3"/>
        <v>3.3390972512074412E-3</v>
      </c>
      <c r="S23" s="17">
        <f t="shared" si="4"/>
        <v>0.4838709677419355</v>
      </c>
      <c r="T23" s="17">
        <f t="shared" si="5"/>
        <v>9.9636276906564902E-2</v>
      </c>
      <c r="U23" s="17">
        <f t="shared" si="6"/>
        <v>0.21352334386739014</v>
      </c>
      <c r="V23" s="17">
        <f t="shared" si="7"/>
        <v>0.17005545286506468</v>
      </c>
      <c r="W23" s="17">
        <f t="shared" si="8"/>
        <v>1.1329079959453819E-2</v>
      </c>
      <c r="X23" s="21">
        <f t="shared" si="9"/>
        <v>0.94493551696340417</v>
      </c>
      <c r="Y23" s="17">
        <f t="shared" si="10"/>
        <v>1.8245781408383521E-2</v>
      </c>
      <c r="Z23" s="17">
        <f t="shared" si="11"/>
        <v>0.71206248881998691</v>
      </c>
      <c r="AA23" s="17">
        <f t="shared" si="12"/>
        <v>9.9636276906564902E-2</v>
      </c>
      <c r="AB23" s="17">
        <f t="shared" si="13"/>
        <v>0.17005545286506468</v>
      </c>
      <c r="AC23" s="21">
        <f>('1831 data'!$AP$6*H23+'1831 data'!$AP$7*F23+'1831 data'!$AP$8*G23+'1831 data'!$AP$9*I23+'1831 data'!$AP$10*J23+'1831 data'!$AP$11*K23+'1831 data'!$AP$12*L23+'1831 data'!$AP$13*M23+'1831 data'!$AP$14*N23)/D23</f>
        <v>0.56510975189980672</v>
      </c>
      <c r="AD23" s="17">
        <f t="shared" si="14"/>
        <v>1.1549880336612945</v>
      </c>
      <c r="AF23" s="37"/>
    </row>
    <row r="24" spans="1:32" x14ac:dyDescent="0.2">
      <c r="A24" s="1" t="s">
        <v>329</v>
      </c>
      <c r="B24" s="9">
        <f>SUMIF('1831 data'!$D$4:$D$499,22,'1831 data'!L$4:L$499)</f>
        <v>1575</v>
      </c>
      <c r="C24" s="9">
        <f>SUMIF('1831 data'!$D$4:$D$499,22,'1831 data'!M$4:M$499)</f>
        <v>1927</v>
      </c>
      <c r="D24" s="9">
        <f>SUMIF('1831 data'!$D$4:$D$499,22,'1831 data'!N$4:N$499)</f>
        <v>9817</v>
      </c>
      <c r="E24" s="9">
        <f>SUMIF('1831 data'!$D$4:$D$499,22,'1831 data'!O$4:O$499)</f>
        <v>2433</v>
      </c>
      <c r="F24" s="9">
        <f>SUMIF('1831 data'!$D$4:$D$499,22,'1831 data'!P$4:P$499)</f>
        <v>148</v>
      </c>
      <c r="G24" s="9">
        <f>SUMIF('1831 data'!$D$4:$D$499,22,'1831 data'!Q$4:Q$499)</f>
        <v>57</v>
      </c>
      <c r="H24" s="9">
        <f>SUMIF('1831 data'!$D$4:$D$499,22,'1831 data'!R$4:R$499)</f>
        <v>787</v>
      </c>
      <c r="I24" s="9">
        <f>SUMIF('1831 data'!$D$4:$D$499,22,'1831 data'!S$4:S$499)</f>
        <v>0</v>
      </c>
      <c r="J24" s="9">
        <f>SUMIF('1831 data'!$D$4:$D$499,22,'1831 data'!T$4:T$499)</f>
        <v>492</v>
      </c>
      <c r="K24" s="9">
        <f>SUMIF('1831 data'!$D$4:$D$499,22,'1831 data'!U$4:U$499)</f>
        <v>117</v>
      </c>
      <c r="L24" s="9">
        <f>SUMIF('1831 data'!$D$4:$D$499,22,'1831 data'!V$4:V$499)</f>
        <v>630</v>
      </c>
      <c r="M24" s="9">
        <f>SUMIF('1831 data'!$D$4:$D$499,22,'1831 data'!W$4:W$499)</f>
        <v>118</v>
      </c>
      <c r="N24" s="9">
        <f>SUMIF('1831 data'!$D$4:$D$499,22,'1831 data'!X$4:X$499)</f>
        <v>84</v>
      </c>
      <c r="O24" s="17">
        <f t="shared" si="0"/>
        <v>6.0830250719276613E-2</v>
      </c>
      <c r="P24" s="17">
        <f t="shared" si="1"/>
        <v>2.3427866831072751E-2</v>
      </c>
      <c r="Q24" s="17">
        <f t="shared" si="2"/>
        <v>0.32346896835182903</v>
      </c>
      <c r="R24" s="17">
        <f t="shared" si="3"/>
        <v>0</v>
      </c>
      <c r="S24" s="17">
        <f t="shared" si="4"/>
        <v>0.20221948212083848</v>
      </c>
      <c r="T24" s="17">
        <f t="shared" si="5"/>
        <v>4.8088779284833537E-2</v>
      </c>
      <c r="U24" s="17">
        <f t="shared" si="6"/>
        <v>0.25893958076448831</v>
      </c>
      <c r="V24" s="17">
        <f t="shared" si="7"/>
        <v>4.849979449239622E-2</v>
      </c>
      <c r="W24" s="17">
        <f t="shared" si="8"/>
        <v>3.4525277435265102E-2</v>
      </c>
      <c r="X24" s="21">
        <f t="shared" si="9"/>
        <v>1.0547487415756123</v>
      </c>
      <c r="Y24" s="17">
        <f t="shared" si="10"/>
        <v>0.40772708590217843</v>
      </c>
      <c r="Z24" s="17">
        <f t="shared" si="11"/>
        <v>0.49568434032059194</v>
      </c>
      <c r="AA24" s="17">
        <f t="shared" si="12"/>
        <v>4.8088779284833537E-2</v>
      </c>
      <c r="AB24" s="17">
        <f t="shared" si="13"/>
        <v>4.849979449239622E-2</v>
      </c>
      <c r="AC24" s="21">
        <f>('1831 data'!$AP$6*H24+'1831 data'!$AP$7*F24+'1831 data'!$AP$8*G24+'1831 data'!$AP$9*I24+'1831 data'!$AP$10*J24+'1831 data'!$AP$11*K24+'1831 data'!$AP$12*L24+'1831 data'!$AP$13*M24+'1831 data'!$AP$14*N24)/D24</f>
        <v>0.4787613323826016</v>
      </c>
      <c r="AD24" s="17">
        <f t="shared" si="14"/>
        <v>0.97850657862949475</v>
      </c>
      <c r="AF24" s="37"/>
    </row>
    <row r="25" spans="1:32" x14ac:dyDescent="0.2">
      <c r="A25" s="2" t="s">
        <v>114</v>
      </c>
      <c r="B25" s="9">
        <f>SUMIF('1831 data'!$D$4:$D$499,23,'1831 data'!L$4:L$499)</f>
        <v>1862</v>
      </c>
      <c r="C25" s="9">
        <f>SUMIF('1831 data'!$D$4:$D$499,23,'1831 data'!M$4:M$499)</f>
        <v>2077</v>
      </c>
      <c r="D25" s="9">
        <f>SUMIF('1831 data'!$D$4:$D$499,23,'1831 data'!N$4:N$499)</f>
        <v>10896</v>
      </c>
      <c r="E25" s="9">
        <f>SUMIF('1831 data'!$D$4:$D$499,23,'1831 data'!O$4:O$499)</f>
        <v>2615</v>
      </c>
      <c r="F25" s="9">
        <f>SUMIF('1831 data'!$D$4:$D$499,23,'1831 data'!P$4:P$499)</f>
        <v>268</v>
      </c>
      <c r="G25" s="9">
        <f>SUMIF('1831 data'!$D$4:$D$499,23,'1831 data'!Q$4:Q$499)</f>
        <v>135</v>
      </c>
      <c r="H25" s="9">
        <f>SUMIF('1831 data'!$D$4:$D$499,23,'1831 data'!R$4:R$499)</f>
        <v>1006</v>
      </c>
      <c r="I25" s="9">
        <f>SUMIF('1831 data'!$D$4:$D$499,23,'1831 data'!S$4:S$499)</f>
        <v>5</v>
      </c>
      <c r="J25" s="9">
        <f>SUMIF('1831 data'!$D$4:$D$499,23,'1831 data'!T$4:T$499)</f>
        <v>442</v>
      </c>
      <c r="K25" s="9">
        <f>SUMIF('1831 data'!$D$4:$D$499,23,'1831 data'!U$4:U$499)</f>
        <v>115</v>
      </c>
      <c r="L25" s="9">
        <f>SUMIF('1831 data'!$D$4:$D$499,23,'1831 data'!V$4:V$499)</f>
        <v>417</v>
      </c>
      <c r="M25" s="9">
        <f>SUMIF('1831 data'!$D$4:$D$499,23,'1831 data'!W$4:W$499)</f>
        <v>166</v>
      </c>
      <c r="N25" s="9">
        <f>SUMIF('1831 data'!$D$4:$D$499,23,'1831 data'!X$4:X$499)</f>
        <v>61</v>
      </c>
      <c r="O25" s="17">
        <f t="shared" si="0"/>
        <v>0.10248565965583174</v>
      </c>
      <c r="P25" s="17">
        <f t="shared" si="1"/>
        <v>5.1625239005736137E-2</v>
      </c>
      <c r="Q25" s="17">
        <f t="shared" si="2"/>
        <v>0.38470363288718928</v>
      </c>
      <c r="R25" s="17">
        <f t="shared" si="3"/>
        <v>1.9120458891013384E-3</v>
      </c>
      <c r="S25" s="17">
        <f t="shared" si="4"/>
        <v>0.1690248565965583</v>
      </c>
      <c r="T25" s="17">
        <f t="shared" si="5"/>
        <v>4.3977055449330782E-2</v>
      </c>
      <c r="U25" s="17">
        <f t="shared" si="6"/>
        <v>0.15946462715105161</v>
      </c>
      <c r="V25" s="17">
        <f t="shared" si="7"/>
        <v>6.3479923518164436E-2</v>
      </c>
      <c r="W25" s="17">
        <f t="shared" si="8"/>
        <v>2.3326959847036328E-2</v>
      </c>
      <c r="X25" s="21">
        <f t="shared" si="9"/>
        <v>1.0213869309712089</v>
      </c>
      <c r="Y25" s="17">
        <f t="shared" si="10"/>
        <v>0.53881453154875714</v>
      </c>
      <c r="Z25" s="17">
        <f t="shared" si="11"/>
        <v>0.35372848948374758</v>
      </c>
      <c r="AA25" s="17">
        <f t="shared" si="12"/>
        <v>4.3977055449330782E-2</v>
      </c>
      <c r="AB25" s="17">
        <f t="shared" si="13"/>
        <v>6.3479923518164436E-2</v>
      </c>
      <c r="AC25" s="21">
        <f>('1831 data'!$AP$6*H25+'1831 data'!$AP$7*F25+'1831 data'!$AP$8*G25+'1831 data'!$AP$9*I25+'1831 data'!$AP$10*J25+'1831 data'!$AP$11*K25+'1831 data'!$AP$12*L25+'1831 data'!$AP$13*M25+'1831 data'!$AP$14*N25)/D25</f>
        <v>0.45847099853157119</v>
      </c>
      <c r="AD25" s="17">
        <f t="shared" si="14"/>
        <v>0.93703659387317473</v>
      </c>
      <c r="AF25" s="37"/>
    </row>
    <row r="26" spans="1:32" x14ac:dyDescent="0.2">
      <c r="A26" s="2" t="s">
        <v>122</v>
      </c>
      <c r="B26" s="9">
        <f>SUMIF('1831 data'!$D$4:$D$499,24,'1831 data'!L$4:L$499)</f>
        <v>3829</v>
      </c>
      <c r="C26" s="9">
        <f>SUMIF('1831 data'!$D$4:$D$499,24,'1831 data'!M$4:M$499)</f>
        <v>4004</v>
      </c>
      <c r="D26" s="9">
        <f>SUMIF('1831 data'!$D$4:$D$499,24,'1831 data'!N$4:N$499)</f>
        <v>20159</v>
      </c>
      <c r="E26" s="9">
        <f>SUMIF('1831 data'!$D$4:$D$499,24,'1831 data'!O$4:O$499)</f>
        <v>4452</v>
      </c>
      <c r="F26" s="9">
        <f>SUMIF('1831 data'!$D$4:$D$499,24,'1831 data'!P$4:P$499)</f>
        <v>460</v>
      </c>
      <c r="G26" s="9">
        <f>SUMIF('1831 data'!$D$4:$D$499,24,'1831 data'!Q$4:Q$499)</f>
        <v>139</v>
      </c>
      <c r="H26" s="9">
        <f>SUMIF('1831 data'!$D$4:$D$499,24,'1831 data'!R$4:R$499)</f>
        <v>1634</v>
      </c>
      <c r="I26" s="9">
        <f>SUMIF('1831 data'!$D$4:$D$499,24,'1831 data'!S$4:S$499)</f>
        <v>5</v>
      </c>
      <c r="J26" s="9">
        <f>SUMIF('1831 data'!$D$4:$D$499,24,'1831 data'!T$4:T$499)</f>
        <v>1184</v>
      </c>
      <c r="K26" s="9">
        <f>SUMIF('1831 data'!$D$4:$D$499,24,'1831 data'!U$4:U$499)</f>
        <v>175</v>
      </c>
      <c r="L26" s="9">
        <f>SUMIF('1831 data'!$D$4:$D$499,24,'1831 data'!V$4:V$499)</f>
        <v>387</v>
      </c>
      <c r="M26" s="9">
        <f>SUMIF('1831 data'!$D$4:$D$499,24,'1831 data'!W$4:W$499)</f>
        <v>399</v>
      </c>
      <c r="N26" s="9">
        <f>SUMIF('1831 data'!$D$4:$D$499,24,'1831 data'!X$4:X$499)</f>
        <v>69</v>
      </c>
      <c r="O26" s="17">
        <f t="shared" si="0"/>
        <v>0.10332434860736747</v>
      </c>
      <c r="P26" s="17">
        <f t="shared" si="1"/>
        <v>3.1221922731356693E-2</v>
      </c>
      <c r="Q26" s="17">
        <f t="shared" si="2"/>
        <v>0.367026055705301</v>
      </c>
      <c r="R26" s="17">
        <f t="shared" si="3"/>
        <v>1.1230907457322552E-3</v>
      </c>
      <c r="S26" s="17">
        <f t="shared" si="4"/>
        <v>0.265947888589398</v>
      </c>
      <c r="T26" s="17">
        <f t="shared" si="5"/>
        <v>3.9308176100628929E-2</v>
      </c>
      <c r="U26" s="17">
        <f t="shared" si="6"/>
        <v>8.6927223719676552E-2</v>
      </c>
      <c r="V26" s="17">
        <f t="shared" si="7"/>
        <v>8.9622641509433956E-2</v>
      </c>
      <c r="W26" s="17">
        <f t="shared" si="8"/>
        <v>1.5498652291105121E-2</v>
      </c>
      <c r="X26" s="21">
        <f t="shared" si="9"/>
        <v>0.93987883256195315</v>
      </c>
      <c r="Y26" s="17">
        <f t="shared" si="10"/>
        <v>0.5015723270440251</v>
      </c>
      <c r="Z26" s="17">
        <f t="shared" si="11"/>
        <v>0.36949685534591192</v>
      </c>
      <c r="AA26" s="17">
        <f t="shared" si="12"/>
        <v>3.9308176100628929E-2</v>
      </c>
      <c r="AB26" s="17">
        <f t="shared" si="13"/>
        <v>8.9622641509433956E-2</v>
      </c>
      <c r="AC26" s="21">
        <f>('1831 data'!$AP$6*H26+'1831 data'!$AP$7*F26+'1831 data'!$AP$8*G26+'1831 data'!$AP$9*I26+'1831 data'!$AP$10*J26+'1831 data'!$AP$11*K26+'1831 data'!$AP$12*L26+'1831 data'!$AP$13*M26+'1831 data'!$AP$14*N26)/D26</f>
        <v>0.43367726573738774</v>
      </c>
      <c r="AD26" s="17">
        <f t="shared" si="14"/>
        <v>0.88636242909225138</v>
      </c>
      <c r="AF26" s="37"/>
    </row>
    <row r="27" spans="1:32" x14ac:dyDescent="0.2">
      <c r="A27" s="1" t="s">
        <v>330</v>
      </c>
      <c r="B27" s="9">
        <f>SUMIF('1831 data'!$D$4:$D$499,25,'1831 data'!L$4:L$499)</f>
        <v>789</v>
      </c>
      <c r="C27" s="9">
        <f>SUMIF('1831 data'!$D$4:$D$499,25,'1831 data'!M$4:M$499)</f>
        <v>820</v>
      </c>
      <c r="D27" s="9">
        <f>SUMIF('1831 data'!$D$4:$D$499,25,'1831 data'!N$4:N$499)</f>
        <v>4186</v>
      </c>
      <c r="E27" s="9">
        <f>SUMIF('1831 data'!$D$4:$D$499,25,'1831 data'!O$4:O$499)</f>
        <v>1094</v>
      </c>
      <c r="F27" s="9">
        <f>SUMIF('1831 data'!$D$4:$D$499,25,'1831 data'!P$4:P$499)</f>
        <v>183</v>
      </c>
      <c r="G27" s="9">
        <f>SUMIF('1831 data'!$D$4:$D$499,25,'1831 data'!Q$4:Q$499)</f>
        <v>42</v>
      </c>
      <c r="H27" s="9">
        <f>SUMIF('1831 data'!$D$4:$D$499,25,'1831 data'!R$4:R$499)</f>
        <v>517</v>
      </c>
      <c r="I27" s="9">
        <f>SUMIF('1831 data'!$D$4:$D$499,25,'1831 data'!S$4:S$499)</f>
        <v>0</v>
      </c>
      <c r="J27" s="9">
        <f>SUMIF('1831 data'!$D$4:$D$499,25,'1831 data'!T$4:T$499)</f>
        <v>214</v>
      </c>
      <c r="K27" s="9">
        <f>SUMIF('1831 data'!$D$4:$D$499,25,'1831 data'!U$4:U$499)</f>
        <v>20</v>
      </c>
      <c r="L27" s="9">
        <f>SUMIF('1831 data'!$D$4:$D$499,25,'1831 data'!V$4:V$499)</f>
        <v>68</v>
      </c>
      <c r="M27" s="9">
        <f>SUMIF('1831 data'!$D$4:$D$499,25,'1831 data'!W$4:W$499)</f>
        <v>41</v>
      </c>
      <c r="N27" s="9">
        <f>SUMIF('1831 data'!$D$4:$D$499,25,'1831 data'!X$4:X$499)</f>
        <v>9</v>
      </c>
      <c r="O27" s="17">
        <f t="shared" si="0"/>
        <v>0.16727605118829983</v>
      </c>
      <c r="P27" s="17">
        <f t="shared" si="1"/>
        <v>3.8391224862888484E-2</v>
      </c>
      <c r="Q27" s="17">
        <f t="shared" si="2"/>
        <v>0.47257769652650822</v>
      </c>
      <c r="R27" s="17">
        <f t="shared" si="3"/>
        <v>0</v>
      </c>
      <c r="S27" s="17">
        <f t="shared" si="4"/>
        <v>0.19561243144424131</v>
      </c>
      <c r="T27" s="17">
        <f t="shared" si="5"/>
        <v>1.8281535648994516E-2</v>
      </c>
      <c r="U27" s="17">
        <f t="shared" si="6"/>
        <v>6.2157221206581355E-2</v>
      </c>
      <c r="V27" s="17">
        <f t="shared" si="7"/>
        <v>3.7477148080438755E-2</v>
      </c>
      <c r="W27" s="17">
        <f t="shared" si="8"/>
        <v>8.2266910420475316E-3</v>
      </c>
      <c r="X27" s="21">
        <f t="shared" si="9"/>
        <v>1.1122535381846752</v>
      </c>
      <c r="Y27" s="17">
        <f t="shared" si="10"/>
        <v>0.67824497257769656</v>
      </c>
      <c r="Z27" s="17">
        <f t="shared" si="11"/>
        <v>0.26599634369287023</v>
      </c>
      <c r="AA27" s="17">
        <f t="shared" si="12"/>
        <v>1.8281535648994516E-2</v>
      </c>
      <c r="AB27" s="17">
        <f t="shared" si="13"/>
        <v>3.7477148080438755E-2</v>
      </c>
      <c r="AC27" s="21">
        <f>('1831 data'!$AP$6*H27+'1831 data'!$AP$7*F27+'1831 data'!$AP$8*G27+'1831 data'!$AP$9*I27+'1831 data'!$AP$10*J27+'1831 data'!$AP$11*K27+'1831 data'!$AP$12*L27+'1831 data'!$AP$13*M27+'1831 data'!$AP$14*N27)/D27</f>
        <v>0.4781414237935977</v>
      </c>
      <c r="AD27" s="17">
        <f t="shared" si="14"/>
        <v>0.97723959111095293</v>
      </c>
      <c r="AF27" s="37"/>
    </row>
    <row r="28" spans="1:32" x14ac:dyDescent="0.2">
      <c r="A28" s="1" t="s">
        <v>331</v>
      </c>
      <c r="B28" s="9">
        <f>SUMIF('1831 data'!$D$4:$D$499,20,'1831 data'!L$4:L$499)</f>
        <v>2626</v>
      </c>
      <c r="C28" s="9">
        <f>SUMIF('1831 data'!$D$4:$D$499,20,'1831 data'!M$4:M$499)</f>
        <v>2752</v>
      </c>
      <c r="D28" s="9">
        <f>SUMIF('1831 data'!$D$4:$D$499,20,'1831 data'!N$4:N$499)</f>
        <v>13825</v>
      </c>
      <c r="E28" s="9">
        <f>SUMIF('1831 data'!$D$4:$D$499,20,'1831 data'!O$4:O$499)</f>
        <v>3352</v>
      </c>
      <c r="F28" s="9">
        <f>SUMIF('1831 data'!$D$4:$D$499,20,'1831 data'!P$4:P$499)</f>
        <v>373</v>
      </c>
      <c r="G28" s="9">
        <f>SUMIF('1831 data'!$D$4:$D$499,20,'1831 data'!Q$4:Q$499)</f>
        <v>201</v>
      </c>
      <c r="H28" s="9">
        <f>SUMIF('1831 data'!$D$4:$D$499,20,'1831 data'!R$4:R$499)</f>
        <v>1311</v>
      </c>
      <c r="I28" s="9">
        <f>SUMIF('1831 data'!$D$4:$D$499,20,'1831 data'!S$4:S$499)</f>
        <v>100</v>
      </c>
      <c r="J28" s="9">
        <f>SUMIF('1831 data'!$D$4:$D$499,20,'1831 data'!T$4:T$499)</f>
        <v>738</v>
      </c>
      <c r="K28" s="9">
        <f>SUMIF('1831 data'!$D$4:$D$499,20,'1831 data'!U$4:U$499)</f>
        <v>101</v>
      </c>
      <c r="L28" s="9">
        <f>SUMIF('1831 data'!$D$4:$D$499,20,'1831 data'!V$4:V$499)</f>
        <v>232</v>
      </c>
      <c r="M28" s="9">
        <f>SUMIF('1831 data'!$D$4:$D$499,20,'1831 data'!W$4:W$499)</f>
        <v>256</v>
      </c>
      <c r="N28" s="9">
        <f>SUMIF('1831 data'!$D$4:$D$499,20,'1831 data'!X$4:X$499)</f>
        <v>40</v>
      </c>
      <c r="O28" s="17">
        <f t="shared" si="0"/>
        <v>0.11127684964200478</v>
      </c>
      <c r="P28" s="17">
        <f t="shared" si="1"/>
        <v>5.9964200477326972E-2</v>
      </c>
      <c r="Q28" s="17">
        <f t="shared" si="2"/>
        <v>0.39110978520286394</v>
      </c>
      <c r="R28" s="17">
        <f t="shared" si="3"/>
        <v>2.9832935560859187E-2</v>
      </c>
      <c r="S28" s="17">
        <f t="shared" si="4"/>
        <v>0.2201670644391408</v>
      </c>
      <c r="T28" s="17">
        <f t="shared" si="5"/>
        <v>3.0131264916467781E-2</v>
      </c>
      <c r="U28" s="17">
        <f t="shared" si="6"/>
        <v>6.9212410501193311E-2</v>
      </c>
      <c r="V28" s="17">
        <f t="shared" si="7"/>
        <v>7.6372315035799526E-2</v>
      </c>
      <c r="W28" s="17">
        <f t="shared" si="8"/>
        <v>1.1933174224343675E-2</v>
      </c>
      <c r="X28" s="21">
        <f t="shared" si="9"/>
        <v>1.031869006214347</v>
      </c>
      <c r="Y28" s="17">
        <f t="shared" si="10"/>
        <v>0.56235083532219565</v>
      </c>
      <c r="Z28" s="17">
        <f t="shared" si="11"/>
        <v>0.33114558472553701</v>
      </c>
      <c r="AA28" s="17">
        <f t="shared" si="12"/>
        <v>3.0131264916467781E-2</v>
      </c>
      <c r="AB28" s="17">
        <f t="shared" si="13"/>
        <v>7.6372315035799526E-2</v>
      </c>
      <c r="AC28" s="21">
        <f>('1831 data'!$AP$6*H28+'1831 data'!$AP$7*F28+'1831 data'!$AP$8*G28+'1831 data'!$AP$9*I28+'1831 data'!$AP$10*J28+'1831 data'!$AP$11*K28+'1831 data'!$AP$12*L28+'1831 data'!$AP$13*M28+'1831 data'!$AP$14*N28)/D28</f>
        <v>0.45562386980108499</v>
      </c>
      <c r="AD28" s="17">
        <f t="shared" si="14"/>
        <v>0.93121754792157008</v>
      </c>
      <c r="AF28" s="37"/>
    </row>
    <row r="29" spans="1:32" x14ac:dyDescent="0.2">
      <c r="A29" s="2" t="s">
        <v>109</v>
      </c>
      <c r="B29" s="9">
        <f>SUMIF('1831 data'!$D$4:$D$499,26,'1831 data'!L$4:L$499)</f>
        <v>2573</v>
      </c>
      <c r="C29" s="9">
        <f>SUMIF('1831 data'!$D$4:$D$499,26,'1831 data'!M$4:M$499)</f>
        <v>2746</v>
      </c>
      <c r="D29" s="9">
        <f>SUMIF('1831 data'!$D$4:$D$499,26,'1831 data'!N$4:N$499)</f>
        <v>14521</v>
      </c>
      <c r="E29" s="9">
        <f>SUMIF('1831 data'!$D$4:$D$499,26,'1831 data'!O$4:O$499)</f>
        <v>3479</v>
      </c>
      <c r="F29" s="9">
        <f>SUMIF('1831 data'!$D$4:$D$499,26,'1831 data'!P$4:P$499)</f>
        <v>396</v>
      </c>
      <c r="G29" s="9">
        <f>SUMIF('1831 data'!$D$4:$D$499,26,'1831 data'!Q$4:Q$499)</f>
        <v>120</v>
      </c>
      <c r="H29" s="9">
        <f>SUMIF('1831 data'!$D$4:$D$499,26,'1831 data'!R$4:R$499)</f>
        <v>1322</v>
      </c>
      <c r="I29" s="9">
        <f>SUMIF('1831 data'!$D$4:$D$499,26,'1831 data'!S$4:S$499)</f>
        <v>130</v>
      </c>
      <c r="J29" s="9">
        <f>SUMIF('1831 data'!$D$4:$D$499,26,'1831 data'!T$4:T$499)</f>
        <v>848</v>
      </c>
      <c r="K29" s="9">
        <f>SUMIF('1831 data'!$D$4:$D$499,26,'1831 data'!U$4:U$499)</f>
        <v>113</v>
      </c>
      <c r="L29" s="9">
        <f>SUMIF('1831 data'!$D$4:$D$499,26,'1831 data'!V$4:V$499)</f>
        <v>351</v>
      </c>
      <c r="M29" s="9">
        <f>SUMIF('1831 data'!$D$4:$D$499,26,'1831 data'!W$4:W$499)</f>
        <v>179</v>
      </c>
      <c r="N29" s="9">
        <f>SUMIF('1831 data'!$D$4:$D$499,26,'1831 data'!X$4:X$499)</f>
        <v>20</v>
      </c>
      <c r="O29" s="17">
        <f t="shared" si="0"/>
        <v>0.11382581201494682</v>
      </c>
      <c r="P29" s="17">
        <f t="shared" si="1"/>
        <v>3.4492670307559641E-2</v>
      </c>
      <c r="Q29" s="17">
        <f t="shared" si="2"/>
        <v>0.3799942512216154</v>
      </c>
      <c r="R29" s="17">
        <f t="shared" si="3"/>
        <v>3.7367059499856282E-2</v>
      </c>
      <c r="S29" s="17">
        <f t="shared" si="4"/>
        <v>0.2437482035067548</v>
      </c>
      <c r="T29" s="17">
        <f t="shared" si="5"/>
        <v>3.2480597872951995E-2</v>
      </c>
      <c r="U29" s="17">
        <f t="shared" si="6"/>
        <v>0.10089106064961195</v>
      </c>
      <c r="V29" s="17">
        <f t="shared" si="7"/>
        <v>5.1451566542109799E-2</v>
      </c>
      <c r="W29" s="17">
        <f t="shared" si="8"/>
        <v>5.7487783845932743E-3</v>
      </c>
      <c r="X29" s="21">
        <f t="shared" si="9"/>
        <v>1.0196323390946012</v>
      </c>
      <c r="Y29" s="17">
        <f t="shared" si="10"/>
        <v>0.52831273354412189</v>
      </c>
      <c r="Z29" s="17">
        <f t="shared" si="11"/>
        <v>0.38775510204081631</v>
      </c>
      <c r="AA29" s="17">
        <f t="shared" si="12"/>
        <v>3.2480597872951995E-2</v>
      </c>
      <c r="AB29" s="17">
        <f t="shared" si="13"/>
        <v>5.1451566542109799E-2</v>
      </c>
      <c r="AC29" s="21">
        <f>('1831 data'!$AP$6*H29+'1831 data'!$AP$7*F29+'1831 data'!$AP$8*G29+'1831 data'!$AP$9*I29+'1831 data'!$AP$10*J29+'1831 data'!$AP$11*K29+'1831 data'!$AP$12*L29+'1831 data'!$AP$13*M29+'1831 data'!$AP$14*N29)/D29</f>
        <v>0.46171062598994561</v>
      </c>
      <c r="AD29" s="17">
        <f t="shared" si="14"/>
        <v>0.94365784033966005</v>
      </c>
      <c r="AF29" s="37"/>
    </row>
    <row r="30" spans="1:32" x14ac:dyDescent="0.2">
      <c r="A30" s="2" t="s">
        <v>125</v>
      </c>
      <c r="B30" s="9">
        <f>SUMIF('1831 data'!$D$4:$D$499,27,'1831 data'!L$4:L$499)</f>
        <v>1006</v>
      </c>
      <c r="C30" s="9">
        <f>SUMIF('1831 data'!$D$4:$D$499,27,'1831 data'!M$4:M$499)</f>
        <v>1337</v>
      </c>
      <c r="D30" s="9">
        <f>SUMIF('1831 data'!$D$4:$D$499,27,'1831 data'!N$4:N$499)</f>
        <v>6954</v>
      </c>
      <c r="E30" s="9">
        <f>SUMIF('1831 data'!$D$4:$D$499,27,'1831 data'!O$4:O$499)</f>
        <v>1659</v>
      </c>
      <c r="F30" s="9">
        <f>SUMIF('1831 data'!$D$4:$D$499,27,'1831 data'!P$4:P$499)</f>
        <v>112</v>
      </c>
      <c r="G30" s="9">
        <f>SUMIF('1831 data'!$D$4:$D$499,27,'1831 data'!Q$4:Q$499)</f>
        <v>16</v>
      </c>
      <c r="H30" s="9">
        <f>SUMIF('1831 data'!$D$4:$D$499,27,'1831 data'!R$4:R$499)</f>
        <v>444</v>
      </c>
      <c r="I30" s="9">
        <f>SUMIF('1831 data'!$D$4:$D$499,27,'1831 data'!S$4:S$499)</f>
        <v>1</v>
      </c>
      <c r="J30" s="9">
        <f>SUMIF('1831 data'!$D$4:$D$499,27,'1831 data'!T$4:T$499)</f>
        <v>544</v>
      </c>
      <c r="K30" s="9">
        <f>SUMIF('1831 data'!$D$4:$D$499,27,'1831 data'!U$4:U$499)</f>
        <v>112</v>
      </c>
      <c r="L30" s="9">
        <f>SUMIF('1831 data'!$D$4:$D$499,27,'1831 data'!V$4:V$499)</f>
        <v>289</v>
      </c>
      <c r="M30" s="9">
        <f>SUMIF('1831 data'!$D$4:$D$499,27,'1831 data'!W$4:W$499)</f>
        <v>70</v>
      </c>
      <c r="N30" s="9">
        <f>SUMIF('1831 data'!$D$4:$D$499,27,'1831 data'!X$4:X$499)</f>
        <v>71</v>
      </c>
      <c r="O30" s="17">
        <f t="shared" si="0"/>
        <v>6.7510548523206745E-2</v>
      </c>
      <c r="P30" s="17">
        <f t="shared" si="1"/>
        <v>9.6443640747438213E-3</v>
      </c>
      <c r="Q30" s="17">
        <f t="shared" si="2"/>
        <v>0.26763110307414106</v>
      </c>
      <c r="R30" s="17">
        <f t="shared" si="3"/>
        <v>6.0277275467148883E-4</v>
      </c>
      <c r="S30" s="17">
        <f t="shared" si="4"/>
        <v>0.32790837854128996</v>
      </c>
      <c r="T30" s="17">
        <f t="shared" si="5"/>
        <v>6.7510548523206745E-2</v>
      </c>
      <c r="U30" s="17">
        <f t="shared" si="6"/>
        <v>0.17420132610006028</v>
      </c>
      <c r="V30" s="17">
        <f t="shared" si="7"/>
        <v>4.2194092827004218E-2</v>
      </c>
      <c r="W30" s="17">
        <f t="shared" si="8"/>
        <v>4.2796865581675711E-2</v>
      </c>
      <c r="X30" s="21">
        <f t="shared" si="9"/>
        <v>1.0153070402426843</v>
      </c>
      <c r="Y30" s="17">
        <f t="shared" si="10"/>
        <v>0.34478601567209166</v>
      </c>
      <c r="Z30" s="17">
        <f t="shared" si="11"/>
        <v>0.54550934297769738</v>
      </c>
      <c r="AA30" s="17">
        <f t="shared" si="12"/>
        <v>6.7510548523206745E-2</v>
      </c>
      <c r="AB30" s="17">
        <f t="shared" si="13"/>
        <v>4.2194092827004218E-2</v>
      </c>
      <c r="AC30" s="21">
        <f>('1831 data'!$AP$6*H30+'1831 data'!$AP$7*F30+'1831 data'!$AP$8*G30+'1831 data'!$AP$9*I30+'1831 data'!$AP$10*J30+'1831 data'!$AP$11*K30+'1831 data'!$AP$12*L30+'1831 data'!$AP$13*M30+'1831 data'!$AP$14*N30)/D30</f>
        <v>0.52911993097497845</v>
      </c>
      <c r="AD30" s="17">
        <f t="shared" si="14"/>
        <v>1.0814309726443057</v>
      </c>
      <c r="AF30" s="37"/>
    </row>
    <row r="31" spans="1:32" x14ac:dyDescent="0.2">
      <c r="A31" s="2" t="s">
        <v>110</v>
      </c>
      <c r="B31" s="9">
        <f>SUMIF('1831 data'!$D$4:$D$499,29,'1831 data'!L$4:L$499)</f>
        <v>2427</v>
      </c>
      <c r="C31" s="9">
        <f>SUMIF('1831 data'!$D$4:$D$499,29,'1831 data'!M$4:M$499)</f>
        <v>2810</v>
      </c>
      <c r="D31" s="9">
        <f>SUMIF('1831 data'!$D$4:$D$499,29,'1831 data'!N$4:N$499)</f>
        <v>14465</v>
      </c>
      <c r="E31" s="9">
        <f>SUMIF('1831 data'!$D$4:$D$499,29,'1831 data'!O$4:O$499)</f>
        <v>3542</v>
      </c>
      <c r="F31" s="9">
        <f>SUMIF('1831 data'!$D$4:$D$499,29,'1831 data'!P$4:P$499)</f>
        <v>336</v>
      </c>
      <c r="G31" s="9">
        <f>SUMIF('1831 data'!$D$4:$D$499,29,'1831 data'!Q$4:Q$499)</f>
        <v>64</v>
      </c>
      <c r="H31" s="9">
        <f>SUMIF('1831 data'!$D$4:$D$499,29,'1831 data'!R$4:R$499)</f>
        <v>1331</v>
      </c>
      <c r="I31" s="9">
        <f>SUMIF('1831 data'!$D$4:$D$499,29,'1831 data'!S$4:S$499)</f>
        <v>133</v>
      </c>
      <c r="J31" s="9">
        <f>SUMIF('1831 data'!$D$4:$D$499,29,'1831 data'!T$4:T$499)</f>
        <v>898</v>
      </c>
      <c r="K31" s="9">
        <f>SUMIF('1831 data'!$D$4:$D$499,29,'1831 data'!U$4:U$499)</f>
        <v>132</v>
      </c>
      <c r="L31" s="9">
        <f>SUMIF('1831 data'!$D$4:$D$499,29,'1831 data'!V$4:V$499)</f>
        <v>439</v>
      </c>
      <c r="M31" s="9">
        <f>SUMIF('1831 data'!$D$4:$D$499,29,'1831 data'!W$4:W$499)</f>
        <v>175</v>
      </c>
      <c r="N31" s="9">
        <f>SUMIF('1831 data'!$D$4:$D$499,29,'1831 data'!X$4:X$499)</f>
        <v>34</v>
      </c>
      <c r="O31" s="17">
        <f t="shared" si="0"/>
        <v>9.4861660079051377E-2</v>
      </c>
      <c r="P31" s="17">
        <f t="shared" si="1"/>
        <v>1.8068887634105024E-2</v>
      </c>
      <c r="Q31" s="17">
        <f t="shared" si="2"/>
        <v>0.37577639751552794</v>
      </c>
      <c r="R31" s="17">
        <f t="shared" si="3"/>
        <v>3.7549407114624504E-2</v>
      </c>
      <c r="S31" s="17">
        <f t="shared" si="4"/>
        <v>0.25352907961603616</v>
      </c>
      <c r="T31" s="17">
        <f t="shared" si="5"/>
        <v>3.7267080745341616E-2</v>
      </c>
      <c r="U31" s="17">
        <f t="shared" si="6"/>
        <v>0.12394127611518915</v>
      </c>
      <c r="V31" s="17">
        <f t="shared" si="7"/>
        <v>4.9407114624505928E-2</v>
      </c>
      <c r="W31" s="17">
        <f t="shared" si="8"/>
        <v>9.5990965556182941E-3</v>
      </c>
      <c r="X31" s="21">
        <f t="shared" si="9"/>
        <v>1.0421154072965002</v>
      </c>
      <c r="Y31" s="17">
        <f t="shared" si="10"/>
        <v>0.48870694522868435</v>
      </c>
      <c r="Z31" s="17">
        <f t="shared" si="11"/>
        <v>0.42461885940146815</v>
      </c>
      <c r="AA31" s="17">
        <f t="shared" si="12"/>
        <v>3.7267080745341616E-2</v>
      </c>
      <c r="AB31" s="17">
        <f t="shared" si="13"/>
        <v>4.9407114624505928E-2</v>
      </c>
      <c r="AC31" s="21">
        <f>('1831 data'!$AP$6*H31+'1831 data'!$AP$7*F31+'1831 data'!$AP$8*G31+'1831 data'!$AP$9*I31+'1831 data'!$AP$10*J31+'1831 data'!$AP$11*K31+'1831 data'!$AP$12*L31+'1831 data'!$AP$13*M31+'1831 data'!$AP$14*N31)/D31</f>
        <v>0.47369512616660908</v>
      </c>
      <c r="AD31" s="17">
        <f t="shared" si="14"/>
        <v>0.9681521164460688</v>
      </c>
      <c r="AF31" s="37"/>
    </row>
    <row r="32" spans="1:32" x14ac:dyDescent="0.2">
      <c r="A32" s="1" t="s">
        <v>332</v>
      </c>
      <c r="B32" s="9">
        <f>SUMIF('1831 data'!$D$4:$D$499,30,'1831 data'!L$4:L$499)</f>
        <v>1988</v>
      </c>
      <c r="C32" s="9">
        <f>SUMIF('1831 data'!$D$4:$D$499,30,'1831 data'!M$4:M$499)</f>
        <v>2165</v>
      </c>
      <c r="D32" s="9">
        <f>SUMIF('1831 data'!$D$4:$D$499,30,'1831 data'!N$4:N$499)</f>
        <v>10519</v>
      </c>
      <c r="E32" s="9">
        <f>SUMIF('1831 data'!$D$4:$D$499,30,'1831 data'!O$4:O$499)</f>
        <v>2509</v>
      </c>
      <c r="F32" s="9">
        <f>SUMIF('1831 data'!$D$4:$D$499,30,'1831 data'!P$4:P$499)</f>
        <v>139</v>
      </c>
      <c r="G32" s="9">
        <f>SUMIF('1831 data'!$D$4:$D$499,30,'1831 data'!Q$4:Q$499)</f>
        <v>52</v>
      </c>
      <c r="H32" s="9">
        <f>SUMIF('1831 data'!$D$4:$D$499,30,'1831 data'!R$4:R$499)</f>
        <v>712</v>
      </c>
      <c r="I32" s="9">
        <f>SUMIF('1831 data'!$D$4:$D$499,30,'1831 data'!S$4:S$499)</f>
        <v>56</v>
      </c>
      <c r="J32" s="9">
        <f>SUMIF('1831 data'!$D$4:$D$499,30,'1831 data'!T$4:T$499)</f>
        <v>820</v>
      </c>
      <c r="K32" s="9">
        <f>SUMIF('1831 data'!$D$4:$D$499,30,'1831 data'!U$4:U$499)</f>
        <v>165</v>
      </c>
      <c r="L32" s="9">
        <f>SUMIF('1831 data'!$D$4:$D$499,30,'1831 data'!V$4:V$499)</f>
        <v>388</v>
      </c>
      <c r="M32" s="9">
        <f>SUMIF('1831 data'!$D$4:$D$499,30,'1831 data'!W$4:W$499)</f>
        <v>111</v>
      </c>
      <c r="N32" s="9">
        <f>SUMIF('1831 data'!$D$4:$D$499,30,'1831 data'!X$4:X$499)</f>
        <v>66</v>
      </c>
      <c r="O32" s="17">
        <f t="shared" si="0"/>
        <v>5.5400557991231565E-2</v>
      </c>
      <c r="P32" s="17">
        <f t="shared" si="1"/>
        <v>2.072538860103627E-2</v>
      </c>
      <c r="Q32" s="17">
        <f t="shared" si="2"/>
        <v>0.2837783977680351</v>
      </c>
      <c r="R32" s="17">
        <f t="shared" si="3"/>
        <v>2.2319649262654444E-2</v>
      </c>
      <c r="S32" s="17">
        <f t="shared" si="4"/>
        <v>0.32682343563172578</v>
      </c>
      <c r="T32" s="17">
        <f t="shared" si="5"/>
        <v>6.5763252291749702E-2</v>
      </c>
      <c r="U32" s="17">
        <f t="shared" si="6"/>
        <v>0.15464328417696294</v>
      </c>
      <c r="V32" s="17">
        <f t="shared" si="7"/>
        <v>4.4240733359904347E-2</v>
      </c>
      <c r="W32" s="17">
        <f t="shared" si="8"/>
        <v>2.6305300916699879E-2</v>
      </c>
      <c r="X32" s="21">
        <f t="shared" si="9"/>
        <v>1.0151071906359919</v>
      </c>
      <c r="Y32" s="17">
        <f t="shared" si="10"/>
        <v>0.35990434436030294</v>
      </c>
      <c r="Z32" s="17">
        <f t="shared" si="11"/>
        <v>0.53009166998804302</v>
      </c>
      <c r="AA32" s="17">
        <f t="shared" si="12"/>
        <v>6.5763252291749702E-2</v>
      </c>
      <c r="AB32" s="17">
        <f t="shared" si="13"/>
        <v>4.4240733359904347E-2</v>
      </c>
      <c r="AC32" s="21">
        <f>('1831 data'!$AP$6*H32+'1831 data'!$AP$7*F32+'1831 data'!$AP$8*G32+'1831 data'!$AP$9*I32+'1831 data'!$AP$10*J32+'1831 data'!$AP$11*K32+'1831 data'!$AP$12*L32+'1831 data'!$AP$13*M32+'1831 data'!$AP$14*N32)/D32</f>
        <v>0.52086700256678387</v>
      </c>
      <c r="AD32" s="17">
        <f t="shared" si="14"/>
        <v>1.0645633933429701</v>
      </c>
      <c r="AF32" s="37"/>
    </row>
    <row r="33" spans="1:32" x14ac:dyDescent="0.2">
      <c r="A33" s="2" t="s">
        <v>123</v>
      </c>
      <c r="B33" s="9">
        <f>SUMIF('1831 data'!$D$4:$D$499,6,'1831 data'!L$4:L$499)</f>
        <v>560</v>
      </c>
      <c r="C33" s="9">
        <f>SUMIF('1831 data'!$D$4:$D$499,6,'1831 data'!M$4:M$499)</f>
        <v>580</v>
      </c>
      <c r="D33" s="9">
        <f>SUMIF('1831 data'!$D$4:$D$499,6,'1831 data'!N$4:N$499)</f>
        <v>3047</v>
      </c>
      <c r="E33" s="9">
        <f>SUMIF('1831 data'!$D$4:$D$499,6,'1831 data'!O$4:O$499)</f>
        <v>794</v>
      </c>
      <c r="F33" s="9">
        <f>SUMIF('1831 data'!$D$4:$D$499,6,'1831 data'!P$4:P$499)</f>
        <v>106</v>
      </c>
      <c r="G33" s="9">
        <f>SUMIF('1831 data'!$D$4:$D$499,6,'1831 data'!Q$4:Q$499)</f>
        <v>21</v>
      </c>
      <c r="H33" s="9">
        <f>SUMIF('1831 data'!$D$4:$D$499,6,'1831 data'!R$4:R$499)</f>
        <v>457</v>
      </c>
      <c r="I33" s="9">
        <f>SUMIF('1831 data'!$D$4:$D$499,6,'1831 data'!S$4:S$499)</f>
        <v>0</v>
      </c>
      <c r="J33" s="9">
        <f>SUMIF('1831 data'!$D$4:$D$499,6,'1831 data'!T$4:T$499)</f>
        <v>155</v>
      </c>
      <c r="K33" s="9">
        <f>SUMIF('1831 data'!$D$4:$D$499,6,'1831 data'!U$4:U$499)</f>
        <v>22</v>
      </c>
      <c r="L33" s="9">
        <f>SUMIF('1831 data'!$D$4:$D$499,6,'1831 data'!V$4:V$499)</f>
        <v>11</v>
      </c>
      <c r="M33" s="9">
        <f>SUMIF('1831 data'!$D$4:$D$499,6,'1831 data'!W$4:W$499)</f>
        <v>16</v>
      </c>
      <c r="N33" s="9">
        <f>SUMIF('1831 data'!$D$4:$D$499,6,'1831 data'!X$4:X$499)</f>
        <v>6</v>
      </c>
      <c r="O33" s="17">
        <f t="shared" si="0"/>
        <v>0.13350125944584382</v>
      </c>
      <c r="P33" s="17">
        <f t="shared" si="1"/>
        <v>2.6448362720403022E-2</v>
      </c>
      <c r="Q33" s="17">
        <f t="shared" si="2"/>
        <v>0.57556675062972296</v>
      </c>
      <c r="R33" s="17">
        <f t="shared" si="3"/>
        <v>0</v>
      </c>
      <c r="S33" s="17">
        <f t="shared" si="4"/>
        <v>0.19521410579345089</v>
      </c>
      <c r="T33" s="17">
        <f t="shared" si="5"/>
        <v>2.7707808564231738E-2</v>
      </c>
      <c r="U33" s="17">
        <f t="shared" si="6"/>
        <v>1.3853904282115869E-2</v>
      </c>
      <c r="V33" s="17">
        <f t="shared" si="7"/>
        <v>2.0151133501259445E-2</v>
      </c>
      <c r="W33" s="17">
        <f t="shared" si="8"/>
        <v>7.556675062972292E-3</v>
      </c>
      <c r="X33" s="21">
        <f t="shared" si="9"/>
        <v>1.1090056178996437</v>
      </c>
      <c r="Y33" s="17">
        <f t="shared" si="10"/>
        <v>0.73551637279596982</v>
      </c>
      <c r="Z33" s="17">
        <f t="shared" si="11"/>
        <v>0.21662468513853902</v>
      </c>
      <c r="AA33" s="17">
        <f t="shared" si="12"/>
        <v>2.7707808564231738E-2</v>
      </c>
      <c r="AB33" s="17">
        <f t="shared" si="13"/>
        <v>2.0151133501259445E-2</v>
      </c>
      <c r="AC33" s="21">
        <f>('1831 data'!$AP$6*H33+'1831 data'!$AP$7*F33+'1831 data'!$AP$8*G33+'1831 data'!$AP$9*I33+'1831 data'!$AP$10*J33+'1831 data'!$AP$11*K33+'1831 data'!$AP$12*L33+'1831 data'!$AP$13*M33+'1831 data'!$AP$14*N33)/D33</f>
        <v>0.4666885461109288</v>
      </c>
      <c r="AD33" s="17">
        <f t="shared" si="14"/>
        <v>0.95383186078954385</v>
      </c>
      <c r="AF33" s="37"/>
    </row>
    <row r="34" spans="1:32" x14ac:dyDescent="0.2">
      <c r="A34" s="34" t="s">
        <v>118</v>
      </c>
      <c r="B34" s="30">
        <f>SUMIF('1831 data'!$D$4:$D$499,31,'1831 data'!L$4:L$499)</f>
        <v>1779</v>
      </c>
      <c r="C34" s="30">
        <f>SUMIF('1831 data'!$D$4:$D$499,31,'1831 data'!M$4:M$499)</f>
        <v>1886</v>
      </c>
      <c r="D34" s="30">
        <f>SUMIF('1831 data'!$D$4:$D$499,31,'1831 data'!N$4:N$499)</f>
        <v>9567</v>
      </c>
      <c r="E34" s="30">
        <f>SUMIF('1831 data'!$D$4:$D$499,31,'1831 data'!O$4:O$499)</f>
        <v>2518</v>
      </c>
      <c r="F34" s="30">
        <f>SUMIF('1831 data'!$D$4:$D$499,31,'1831 data'!P$4:P$499)</f>
        <v>421</v>
      </c>
      <c r="G34" s="30">
        <f>SUMIF('1831 data'!$D$4:$D$499,31,'1831 data'!Q$4:Q$499)</f>
        <v>89</v>
      </c>
      <c r="H34" s="30">
        <f>SUMIF('1831 data'!$D$4:$D$499,31,'1831 data'!R$4:R$499)</f>
        <v>1283</v>
      </c>
      <c r="I34" s="30">
        <f>SUMIF('1831 data'!$D$4:$D$499,31,'1831 data'!S$4:S$499)</f>
        <v>0</v>
      </c>
      <c r="J34" s="30">
        <f>SUMIF('1831 data'!$D$4:$D$499,31,'1831 data'!T$4:T$499)</f>
        <v>525</v>
      </c>
      <c r="K34" s="30">
        <f>SUMIF('1831 data'!$D$4:$D$499,31,'1831 data'!U$4:U$499)</f>
        <v>51</v>
      </c>
      <c r="L34" s="30">
        <f>SUMIF('1831 data'!$D$4:$D$499,31,'1831 data'!V$4:V$499)</f>
        <v>35</v>
      </c>
      <c r="M34" s="30">
        <f>SUMIF('1831 data'!$D$4:$D$499,31,'1831 data'!W$4:W$499)</f>
        <v>106</v>
      </c>
      <c r="N34" s="30">
        <f>SUMIF('1831 data'!$D$4:$D$499,31,'1831 data'!X$4:X$499)</f>
        <v>8</v>
      </c>
      <c r="O34" s="31">
        <f t="shared" si="0"/>
        <v>0.16719618745035741</v>
      </c>
      <c r="P34" s="31">
        <f t="shared" si="1"/>
        <v>3.534551231135822E-2</v>
      </c>
      <c r="Q34" s="31">
        <f t="shared" si="2"/>
        <v>0.50953137410643368</v>
      </c>
      <c r="R34" s="31">
        <f t="shared" si="3"/>
        <v>0</v>
      </c>
      <c r="S34" s="31">
        <f t="shared" si="4"/>
        <v>0.20849880857823669</v>
      </c>
      <c r="T34" s="31">
        <f t="shared" si="5"/>
        <v>2.0254169976171566E-2</v>
      </c>
      <c r="U34" s="31">
        <f t="shared" si="6"/>
        <v>1.3899920571882446E-2</v>
      </c>
      <c r="V34" s="31">
        <f t="shared" si="7"/>
        <v>4.2096902303415409E-2</v>
      </c>
      <c r="W34" s="31">
        <f t="shared" si="8"/>
        <v>3.177124702144559E-3</v>
      </c>
      <c r="X34" s="21">
        <f t="shared" si="9"/>
        <v>1.120122832036482</v>
      </c>
      <c r="Y34" s="31">
        <f t="shared" si="10"/>
        <v>0.71207307386814933</v>
      </c>
      <c r="Z34" s="17">
        <f t="shared" si="11"/>
        <v>0.2255758538522637</v>
      </c>
      <c r="AA34" s="17">
        <f t="shared" si="12"/>
        <v>2.0254169976171566E-2</v>
      </c>
      <c r="AB34" s="17">
        <f t="shared" si="13"/>
        <v>4.2096902303415409E-2</v>
      </c>
      <c r="AC34" s="21">
        <f>('1831 data'!$AP$6*H34+'1831 data'!$AP$7*F34+'1831 data'!$AP$8*G34+'1831 data'!$AP$9*I34+'1831 data'!$AP$10*J34+'1831 data'!$AP$11*K34+'1831 data'!$AP$12*L34+'1831 data'!$AP$13*M34+'1831 data'!$AP$14*N34)/D34</f>
        <v>0.48238737326225567</v>
      </c>
      <c r="AD34" s="17">
        <f t="shared" si="14"/>
        <v>0.98591758828113796</v>
      </c>
      <c r="AF34" s="37"/>
    </row>
    <row r="35" spans="1:32" x14ac:dyDescent="0.2">
      <c r="A35" s="1" t="s">
        <v>115</v>
      </c>
      <c r="B35" s="9">
        <f>SUMIF('1831 data'!$D$4:$D$499,32,'1831 data'!L$4:L$499)</f>
        <v>4785</v>
      </c>
      <c r="C35" s="9">
        <f>SUMIF('1831 data'!$D$4:$D$499,32,'1831 data'!M$4:M$499)</f>
        <v>5493</v>
      </c>
      <c r="D35" s="9">
        <f>SUMIF('1831 data'!$D$4:$D$499,32,'1831 data'!N$4:N$499)</f>
        <v>27419</v>
      </c>
      <c r="E35" s="9">
        <f>SUMIF('1831 data'!$D$4:$D$499,32,'1831 data'!O$4:O$499)</f>
        <v>6676</v>
      </c>
      <c r="F35" s="9">
        <f>SUMIF('1831 data'!$D$4:$D$499,32,'1831 data'!P$4:P$499)</f>
        <v>553</v>
      </c>
      <c r="G35" s="9">
        <f>SUMIF('1831 data'!$D$4:$D$499,32,'1831 data'!Q$4:Q$499)</f>
        <v>219</v>
      </c>
      <c r="H35" s="9">
        <f>SUMIF('1831 data'!$D$4:$D$499,32,'1831 data'!R$4:R$499)</f>
        <v>2377</v>
      </c>
      <c r="I35" s="9">
        <f>SUMIF('1831 data'!$D$4:$D$499,32,'1831 data'!S$4:S$499)</f>
        <v>69</v>
      </c>
      <c r="J35" s="9">
        <f>SUMIF('1831 data'!$D$4:$D$499,32,'1831 data'!T$4:T$499)</f>
        <v>1384</v>
      </c>
      <c r="K35" s="9">
        <f>SUMIF('1831 data'!$D$4:$D$499,32,'1831 data'!U$4:U$499)</f>
        <v>406</v>
      </c>
      <c r="L35" s="9">
        <f>SUMIF('1831 data'!$D$4:$D$499,32,'1831 data'!V$4:V$499)</f>
        <v>994</v>
      </c>
      <c r="M35" s="9">
        <f>SUMIF('1831 data'!$D$4:$D$499,32,'1831 data'!W$4:W$499)</f>
        <v>569</v>
      </c>
      <c r="N35" s="9">
        <f>SUMIF('1831 data'!$D$4:$D$499,32,'1831 data'!X$4:X$499)</f>
        <v>105</v>
      </c>
      <c r="O35" s="17">
        <f t="shared" si="0"/>
        <v>8.2834032354703421E-2</v>
      </c>
      <c r="P35" s="17">
        <f t="shared" si="1"/>
        <v>3.280407429598562E-2</v>
      </c>
      <c r="Q35" s="17">
        <f t="shared" si="2"/>
        <v>0.35605152786099459</v>
      </c>
      <c r="R35" s="17">
        <f t="shared" si="3"/>
        <v>1.0335530257639305E-2</v>
      </c>
      <c r="S35" s="17">
        <f t="shared" si="4"/>
        <v>0.20730976632714201</v>
      </c>
      <c r="T35" s="17">
        <f t="shared" si="5"/>
        <v>6.0814859197124024E-2</v>
      </c>
      <c r="U35" s="17">
        <f t="shared" si="6"/>
        <v>0.14889155182744157</v>
      </c>
      <c r="V35" s="17">
        <f t="shared" si="7"/>
        <v>8.5230677052127016E-2</v>
      </c>
      <c r="W35" s="17">
        <f t="shared" si="8"/>
        <v>1.572798082684242E-2</v>
      </c>
      <c r="X35" s="21">
        <f t="shared" si="9"/>
        <v>1.0362162876279448</v>
      </c>
      <c r="Y35" s="17">
        <f t="shared" si="10"/>
        <v>0.47168963451168366</v>
      </c>
      <c r="Z35" s="17">
        <f t="shared" si="11"/>
        <v>0.3822648292390653</v>
      </c>
      <c r="AA35" s="17">
        <f t="shared" si="12"/>
        <v>6.0814859197124024E-2</v>
      </c>
      <c r="AB35" s="17">
        <f t="shared" si="13"/>
        <v>8.5230677052127016E-2</v>
      </c>
      <c r="AC35" s="21">
        <f>('1831 data'!$AP$6*H35+'1831 data'!$AP$7*F35+'1831 data'!$AP$8*G35+'1831 data'!$AP$9*I35+'1831 data'!$AP$10*J35+'1831 data'!$AP$11*K35+'1831 data'!$AP$12*L35+'1831 data'!$AP$13*M35+'1831 data'!$AP$14*N35)/D35</f>
        <v>0.49246872606586672</v>
      </c>
      <c r="AD35" s="17">
        <f t="shared" si="14"/>
        <v>1.0065221554685626</v>
      </c>
      <c r="AF35" s="37"/>
    </row>
    <row r="36" spans="1:32" x14ac:dyDescent="0.2">
      <c r="A36" s="40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28"/>
      <c r="P36" s="28"/>
      <c r="Q36" s="28"/>
      <c r="R36" s="28"/>
      <c r="S36" s="28"/>
      <c r="T36" s="28"/>
      <c r="U36" s="28"/>
      <c r="V36" s="28"/>
      <c r="W36" s="28"/>
      <c r="X36" s="29"/>
      <c r="Y36" s="28"/>
      <c r="Z36" s="28"/>
      <c r="AA36" s="28"/>
      <c r="AB36" s="28"/>
      <c r="AC36" s="29"/>
      <c r="AD36" s="28"/>
      <c r="AF36" s="37"/>
    </row>
    <row r="37" spans="1:32" x14ac:dyDescent="0.2">
      <c r="A37" s="1" t="s">
        <v>588</v>
      </c>
      <c r="B37" s="9">
        <f>SUM(B2:B35)</f>
        <v>81999</v>
      </c>
      <c r="C37" s="9">
        <f t="shared" ref="C37:N37" si="15">SUM(C2:C35)</f>
        <v>101911</v>
      </c>
      <c r="D37" s="9">
        <f t="shared" si="15"/>
        <v>494478</v>
      </c>
      <c r="E37" s="9">
        <f t="shared" si="15"/>
        <v>116188</v>
      </c>
      <c r="F37" s="9">
        <f t="shared" si="15"/>
        <v>9328</v>
      </c>
      <c r="G37" s="9">
        <f t="shared" si="15"/>
        <v>3356</v>
      </c>
      <c r="H37" s="9">
        <f t="shared" si="15"/>
        <v>35311</v>
      </c>
      <c r="I37" s="9">
        <f t="shared" si="15"/>
        <v>1221</v>
      </c>
      <c r="J37" s="9">
        <f t="shared" si="15"/>
        <v>35784</v>
      </c>
      <c r="K37" s="9">
        <f t="shared" si="15"/>
        <v>5907</v>
      </c>
      <c r="L37" s="9">
        <f t="shared" si="15"/>
        <v>14307</v>
      </c>
      <c r="M37" s="9">
        <f t="shared" si="15"/>
        <v>9078</v>
      </c>
      <c r="N37" s="9">
        <f t="shared" si="15"/>
        <v>1896</v>
      </c>
      <c r="O37" s="17">
        <f t="shared" ref="O37" si="16">F37/$E37</f>
        <v>8.028367817674803E-2</v>
      </c>
      <c r="P37" s="17">
        <f t="shared" ref="P37" si="17">G37/$E37</f>
        <v>2.8884222122766551E-2</v>
      </c>
      <c r="Q37" s="17">
        <f t="shared" ref="Q37" si="18">H37/$E37</f>
        <v>0.30391262436740457</v>
      </c>
      <c r="R37" s="17">
        <f t="shared" ref="R37" si="19">I37/$E37</f>
        <v>1.0508830516060177E-2</v>
      </c>
      <c r="S37" s="17">
        <f t="shared" ref="S37" si="20">J37/$E37</f>
        <v>0.30798361276551794</v>
      </c>
      <c r="T37" s="17">
        <f t="shared" ref="T37" si="21">K37/$E37</f>
        <v>5.0840017902020862E-2</v>
      </c>
      <c r="U37" s="17">
        <f t="shared" ref="U37" si="22">L37/$E37</f>
        <v>0.12313664061693118</v>
      </c>
      <c r="V37" s="17">
        <f t="shared" ref="V37" si="23">M37/$E37</f>
        <v>7.8131992976899503E-2</v>
      </c>
      <c r="W37" s="17">
        <f t="shared" ref="W37" si="24">N37/$E37</f>
        <v>1.6318380555651185E-2</v>
      </c>
      <c r="X37" s="21">
        <f>(E37/D37)/($E$37/$D$37)</f>
        <v>1</v>
      </c>
      <c r="Y37" s="17">
        <f t="shared" ref="Y37" si="25">O37+P37+Q37</f>
        <v>0.41308052466691914</v>
      </c>
      <c r="Z37" s="17">
        <f>R37+S37+U37+W37</f>
        <v>0.45794746445416046</v>
      </c>
      <c r="AA37" s="17">
        <f>T37</f>
        <v>5.0840017902020862E-2</v>
      </c>
      <c r="AB37" s="17">
        <f t="shared" ref="AB37" si="26">V37</f>
        <v>7.8131992976899503E-2</v>
      </c>
      <c r="AC37" s="21">
        <f>('1831 data'!$AP$6*H37+'1831 data'!$AP$7*F37+'1831 data'!$AP$8*G37+'1831 data'!$AP$9*I37+'1831 data'!$AP$10*J37+'1831 data'!$AP$11*K37+'1831 data'!$AP$12*L37+'1831 data'!$AP$13*M37+'1831 data'!$AP$14*N37)/D37</f>
        <v>0.48927758161131535</v>
      </c>
      <c r="AD37" s="17">
        <f>AC37/AC$37</f>
        <v>1</v>
      </c>
      <c r="AF37" s="37"/>
    </row>
    <row r="38" spans="1:32" s="27" customFormat="1" x14ac:dyDescent="0.2">
      <c r="A38" s="5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28"/>
      <c r="P38" s="28"/>
      <c r="Q38" s="28"/>
      <c r="R38" s="28"/>
      <c r="S38" s="28"/>
      <c r="T38" s="28"/>
      <c r="U38" s="28"/>
      <c r="V38" s="28"/>
      <c r="W38" s="28"/>
      <c r="X38" s="29"/>
      <c r="Y38" s="28"/>
      <c r="Z38" s="28"/>
      <c r="AA38" s="28"/>
      <c r="AB38" s="28"/>
      <c r="AC38" s="29"/>
      <c r="AD38" s="28"/>
      <c r="AF38" s="37"/>
    </row>
    <row r="39" spans="1:32" x14ac:dyDescent="0.2">
      <c r="A39" s="3" t="s">
        <v>567</v>
      </c>
      <c r="B39" s="9">
        <f>SUMIF('1831 data'!$D$4:$D$499,99,'1831 data'!L$4:L$499)</f>
        <v>794</v>
      </c>
      <c r="C39" s="9">
        <f>SUMIF('1831 data'!$D$4:$D$499,99,'1831 data'!M$4:M$499)</f>
        <v>849</v>
      </c>
      <c r="D39" s="9">
        <f>SUMIF('1831 data'!$D$4:$D$499,99,'1831 data'!N$4:N$499)</f>
        <v>3883</v>
      </c>
      <c r="E39" s="9">
        <f>SUMIF('1831 data'!$D$4:$D$499,99,'1831 data'!O$4:O$499)</f>
        <v>1006</v>
      </c>
      <c r="F39" s="9">
        <f>SUMIF('1831 data'!$D$4:$D$499,99,'1831 data'!P$4:P$499)</f>
        <v>125</v>
      </c>
      <c r="G39" s="9">
        <f>SUMIF('1831 data'!$D$4:$D$499,99,'1831 data'!Q$4:Q$499)</f>
        <v>91</v>
      </c>
      <c r="H39" s="9">
        <f>SUMIF('1831 data'!$D$4:$D$499,99,'1831 data'!R$4:R$499)</f>
        <v>398</v>
      </c>
      <c r="I39" s="9">
        <f>SUMIF('1831 data'!$D$4:$D$499,99,'1831 data'!S$4:S$499)</f>
        <v>35</v>
      </c>
      <c r="J39" s="9">
        <f>SUMIF('1831 data'!$D$4:$D$499,99,'1831 data'!T$4:T$499)</f>
        <v>240</v>
      </c>
      <c r="K39" s="9">
        <f>SUMIF('1831 data'!$D$4:$D$499,99,'1831 data'!U$4:U$499)</f>
        <v>11</v>
      </c>
      <c r="L39" s="9">
        <f>SUMIF('1831 data'!$D$4:$D$499,99,'1831 data'!V$4:V$499)</f>
        <v>38</v>
      </c>
      <c r="M39" s="9">
        <f>SUMIF('1831 data'!$D$4:$D$499,99,'1831 data'!W$4:W$499)</f>
        <v>53</v>
      </c>
      <c r="N39" s="9">
        <f>SUMIF('1831 data'!$D$4:$D$499,99,'1831 data'!X$4:X$499)</f>
        <v>15</v>
      </c>
      <c r="O39" s="17">
        <f t="shared" ref="O39:W39" si="27">F39/$E39</f>
        <v>0.1242544731610338</v>
      </c>
      <c r="P39" s="17">
        <f t="shared" si="27"/>
        <v>9.0457256461232607E-2</v>
      </c>
      <c r="Q39" s="17">
        <f t="shared" si="27"/>
        <v>0.39562624254473161</v>
      </c>
      <c r="R39" s="17">
        <f t="shared" si="27"/>
        <v>3.4791252485089463E-2</v>
      </c>
      <c r="S39" s="17">
        <f t="shared" si="27"/>
        <v>0.23856858846918488</v>
      </c>
      <c r="T39" s="17">
        <f t="shared" si="27"/>
        <v>1.0934393638170975E-2</v>
      </c>
      <c r="U39" s="17">
        <f t="shared" si="27"/>
        <v>3.7773359840954271E-2</v>
      </c>
      <c r="V39" s="17">
        <f t="shared" si="27"/>
        <v>5.268389662027833E-2</v>
      </c>
      <c r="W39" s="17">
        <f t="shared" si="27"/>
        <v>1.4910536779324055E-2</v>
      </c>
      <c r="X39" s="21">
        <f>(E39/D39)/($E$37/$D$37)</f>
        <v>1.1025956839723938</v>
      </c>
      <c r="Y39" s="17">
        <f>O39+P39+Q39</f>
        <v>0.61033797216699803</v>
      </c>
      <c r="Z39" s="17">
        <f>R39+S39+U39+W39</f>
        <v>0.32604373757455268</v>
      </c>
      <c r="AA39" s="17">
        <f>T39</f>
        <v>1.0934393638170975E-2</v>
      </c>
      <c r="AB39" s="17">
        <f t="shared" ref="AB39" si="28">V39</f>
        <v>5.268389662027833E-2</v>
      </c>
      <c r="AC39" s="21">
        <f>('1831 data'!$AP$6*H39+'1831 data'!$AP$7*F39+'1831 data'!$AP$8*G39+'1831 data'!$AP$9*I39+'1831 data'!$AP$10*J39+'1831 data'!$AP$11*K39+'1831 data'!$AP$12*L39+'1831 data'!$AP$13*M39+'1831 data'!$AP$14*N39)/D39</f>
        <v>0.47077002317795519</v>
      </c>
      <c r="AD39" s="17">
        <f>AC39/AC$37</f>
        <v>0.96217370439820671</v>
      </c>
      <c r="AF39" s="37"/>
    </row>
    <row r="40" spans="1:32" x14ac:dyDescent="0.2">
      <c r="A40" s="27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9"/>
      <c r="AD40" s="28"/>
    </row>
    <row r="41" spans="1:32" x14ac:dyDescent="0.2">
      <c r="A41" s="6" t="s">
        <v>515</v>
      </c>
    </row>
  </sheetData>
  <autoFilter ref="A1:AD35">
    <sortState ref="A2:AD35">
      <sortCondition ref="A1:A35"/>
    </sortState>
  </autoFilter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1"/>
  <sheetViews>
    <sheetView topLeftCell="M1" zoomScaleNormal="100" workbookViewId="0"/>
  </sheetViews>
  <sheetFormatPr defaultRowHeight="12.75" x14ac:dyDescent="0.2"/>
  <cols>
    <col min="1" max="1" width="17.28515625" customWidth="1"/>
  </cols>
  <sheetData>
    <row r="1" spans="1:32" ht="66.75" customHeight="1" x14ac:dyDescent="0.2">
      <c r="A1" s="26" t="s">
        <v>613</v>
      </c>
      <c r="B1" s="7" t="s">
        <v>518</v>
      </c>
      <c r="C1" s="7" t="s">
        <v>436</v>
      </c>
      <c r="D1" s="7" t="s">
        <v>479</v>
      </c>
      <c r="E1" s="7" t="s">
        <v>530</v>
      </c>
      <c r="F1" s="7" t="s">
        <v>521</v>
      </c>
      <c r="G1" s="7" t="s">
        <v>522</v>
      </c>
      <c r="H1" s="7" t="s">
        <v>523</v>
      </c>
      <c r="I1" s="7" t="s">
        <v>524</v>
      </c>
      <c r="J1" s="7" t="s">
        <v>525</v>
      </c>
      <c r="K1" s="7" t="s">
        <v>607</v>
      </c>
      <c r="L1" s="7" t="s">
        <v>526</v>
      </c>
      <c r="M1" s="7" t="s">
        <v>527</v>
      </c>
      <c r="N1" s="7" t="s">
        <v>528</v>
      </c>
      <c r="O1" s="16" t="s">
        <v>521</v>
      </c>
      <c r="P1" s="16" t="s">
        <v>522</v>
      </c>
      <c r="Q1" s="16" t="s">
        <v>523</v>
      </c>
      <c r="R1" s="16" t="s">
        <v>524</v>
      </c>
      <c r="S1" s="16" t="s">
        <v>525</v>
      </c>
      <c r="T1" s="16" t="s">
        <v>607</v>
      </c>
      <c r="U1" s="16" t="s">
        <v>526</v>
      </c>
      <c r="V1" s="16" t="s">
        <v>527</v>
      </c>
      <c r="W1" s="16" t="s">
        <v>528</v>
      </c>
      <c r="X1" s="52" t="s">
        <v>624</v>
      </c>
      <c r="Y1" s="18" t="s">
        <v>554</v>
      </c>
      <c r="Z1" s="18" t="s">
        <v>619</v>
      </c>
      <c r="AA1" s="18" t="s">
        <v>607</v>
      </c>
      <c r="AB1" s="18" t="s">
        <v>527</v>
      </c>
      <c r="AC1" s="35" t="s">
        <v>561</v>
      </c>
      <c r="AD1" s="36" t="s">
        <v>555</v>
      </c>
    </row>
    <row r="2" spans="1:32" s="4" customFormat="1" x14ac:dyDescent="0.2">
      <c r="A2" s="1" t="s">
        <v>171</v>
      </c>
      <c r="B2" s="9">
        <f>SUMIF('1831 data'!$I$4:$I$499,1,'1831 data'!L$4:L$499)</f>
        <v>6170</v>
      </c>
      <c r="C2" s="9">
        <f>SUMIF('1831 data'!$I$4:$I$499,1,'1831 data'!M$4:M$499)</f>
        <v>6832</v>
      </c>
      <c r="D2" s="9">
        <f>SUMIF('1831 data'!$I$4:$I$499,1,'1831 data'!N$4:N$499)</f>
        <v>32381</v>
      </c>
      <c r="E2" s="9">
        <f>SUMIF('1831 data'!$I$4:$I$499,1,'1831 data'!O$4:O$499)</f>
        <v>7448</v>
      </c>
      <c r="F2" s="9">
        <f>SUMIF('1831 data'!$I$4:$I$499,1,'1831 data'!P$4:P$499)</f>
        <v>566</v>
      </c>
      <c r="G2" s="9">
        <f>SUMIF('1831 data'!$I$4:$I$499,1,'1831 data'!Q$4:Q$499)</f>
        <v>306</v>
      </c>
      <c r="H2" s="9">
        <f>SUMIF('1831 data'!$I$4:$I$499,1,'1831 data'!R$4:R$499)</f>
        <v>2521</v>
      </c>
      <c r="I2" s="9">
        <f>SUMIF('1831 data'!$I$4:$I$499,1,'1831 data'!S$4:S$499)</f>
        <v>4</v>
      </c>
      <c r="J2" s="9">
        <f>SUMIF('1831 data'!$I$4:$I$499,1,'1831 data'!T$4:T$499)</f>
        <v>2125</v>
      </c>
      <c r="K2" s="9">
        <f>SUMIF('1831 data'!$I$4:$I$499,1,'1831 data'!U$4:U$499)</f>
        <v>459</v>
      </c>
      <c r="L2" s="9">
        <f>SUMIF('1831 data'!$I$4:$I$499,1,'1831 data'!V$4:V$499)</f>
        <v>796</v>
      </c>
      <c r="M2" s="9">
        <f>SUMIF('1831 data'!$I$4:$I$499,1,'1831 data'!W$4:W$499)</f>
        <v>451</v>
      </c>
      <c r="N2" s="9">
        <f>SUMIF('1831 data'!$I$4:$I$499,1,'1831 data'!X$4:X$499)</f>
        <v>220</v>
      </c>
      <c r="O2" s="17">
        <f t="shared" ref="O2:O27" si="0">F2/$E2</f>
        <v>7.5993555316863581E-2</v>
      </c>
      <c r="P2" s="17">
        <f t="shared" ref="P2:P27" si="1">G2/$E2</f>
        <v>4.1084854994629431E-2</v>
      </c>
      <c r="Q2" s="17">
        <f t="shared" ref="Q2:Q27" si="2">H2/$E2</f>
        <v>0.33848012889366275</v>
      </c>
      <c r="R2" s="17">
        <f t="shared" ref="R2:R27" si="3">I2/$E2</f>
        <v>5.3705692803437163E-4</v>
      </c>
      <c r="S2" s="17">
        <f t="shared" ref="S2:S27" si="4">J2/$E2</f>
        <v>0.28531149301825992</v>
      </c>
      <c r="T2" s="17">
        <f t="shared" ref="T2:T27" si="5">K2/$E2</f>
        <v>6.1627282491944144E-2</v>
      </c>
      <c r="U2" s="17">
        <f t="shared" ref="U2:U27" si="6">L2/$E2</f>
        <v>0.10687432867883996</v>
      </c>
      <c r="V2" s="17">
        <f t="shared" ref="V2:V27" si="7">M2/$E2</f>
        <v>6.0553168635875405E-2</v>
      </c>
      <c r="W2" s="17">
        <f t="shared" ref="W2:W27" si="8">N2/$E2</f>
        <v>2.9538131041890441E-2</v>
      </c>
      <c r="X2" s="21">
        <f t="shared" ref="X2:X27" si="9">(E2/D2)/($E$29/$D$29)</f>
        <v>0.97889274391515924</v>
      </c>
      <c r="Y2" s="17">
        <f t="shared" ref="Y2:Y27" si="10">O2+P2+Q2</f>
        <v>0.45555853920515577</v>
      </c>
      <c r="Z2" s="17">
        <f t="shared" ref="Z2:Z27" si="11">R2+S2+U2+W2</f>
        <v>0.42226100966702468</v>
      </c>
      <c r="AA2" s="17">
        <f t="shared" ref="AA2:AA27" si="12">T2</f>
        <v>6.1627282491944144E-2</v>
      </c>
      <c r="AB2" s="17">
        <f t="shared" ref="AB2:AB27" si="13">V2</f>
        <v>6.0553168635875405E-2</v>
      </c>
      <c r="AC2" s="21">
        <f>('1831 data'!$AP$6*H2+'1831 data'!$AP$7*F2+'1831 data'!$AP$8*G2+'1831 data'!$AP$9*I2+'1831 data'!$AP$10*J2+'1831 data'!$AP$11*K2+'1831 data'!$AP$12*L2+'1831 data'!$AP$13*M2+'1831 data'!$AP$14*N2)/D2</f>
        <v>0.48783237083474879</v>
      </c>
      <c r="AD2" s="17">
        <f t="shared" ref="AD2:AD27" si="14">AC2/AC$29</f>
        <v>0.99704623544817417</v>
      </c>
      <c r="AF2" s="37"/>
    </row>
    <row r="3" spans="1:32" x14ac:dyDescent="0.2">
      <c r="A3" s="1" t="s">
        <v>348</v>
      </c>
      <c r="B3" s="9">
        <f>SUMIF('1831 data'!$I$4:$I$499,2,'1831 data'!L$4:L$499)</f>
        <v>3619</v>
      </c>
      <c r="C3" s="9">
        <f>SUMIF('1831 data'!$I$4:$I$499,2,'1831 data'!M$4:M$499)</f>
        <v>4113</v>
      </c>
      <c r="D3" s="9">
        <f>SUMIF('1831 data'!$I$4:$I$499,2,'1831 data'!N$4:N$499)</f>
        <v>20704</v>
      </c>
      <c r="E3" s="9">
        <f>SUMIF('1831 data'!$I$4:$I$499,2,'1831 data'!O$4:O$499)</f>
        <v>4809</v>
      </c>
      <c r="F3" s="9">
        <f>SUMIF('1831 data'!$I$4:$I$499,2,'1831 data'!P$4:P$499)</f>
        <v>433</v>
      </c>
      <c r="G3" s="9">
        <f>SUMIF('1831 data'!$I$4:$I$499,2,'1831 data'!Q$4:Q$499)</f>
        <v>155</v>
      </c>
      <c r="H3" s="9">
        <f>SUMIF('1831 data'!$I$4:$I$499,2,'1831 data'!R$4:R$499)</f>
        <v>1419</v>
      </c>
      <c r="I3" s="9">
        <f>SUMIF('1831 data'!$I$4:$I$499,2,'1831 data'!S$4:S$499)</f>
        <v>105</v>
      </c>
      <c r="J3" s="9">
        <f>SUMIF('1831 data'!$I$4:$I$499,2,'1831 data'!T$4:T$499)</f>
        <v>1638</v>
      </c>
      <c r="K3" s="9">
        <f>SUMIF('1831 data'!$I$4:$I$499,2,'1831 data'!U$4:U$499)</f>
        <v>214</v>
      </c>
      <c r="L3" s="9">
        <f>SUMIF('1831 data'!$I$4:$I$499,2,'1831 data'!V$4:V$499)</f>
        <v>389</v>
      </c>
      <c r="M3" s="9">
        <f>SUMIF('1831 data'!$I$4:$I$499,2,'1831 data'!W$4:W$499)</f>
        <v>363</v>
      </c>
      <c r="N3" s="9">
        <f>SUMIF('1831 data'!$I$4:$I$499,2,'1831 data'!X$4:X$499)</f>
        <v>93</v>
      </c>
      <c r="O3" s="17">
        <f t="shared" si="0"/>
        <v>9.0039509253483058E-2</v>
      </c>
      <c r="P3" s="17">
        <f t="shared" si="1"/>
        <v>3.2231233104595552E-2</v>
      </c>
      <c r="Q3" s="17">
        <f t="shared" si="2"/>
        <v>0.29507174048658763</v>
      </c>
      <c r="R3" s="17">
        <f t="shared" si="3"/>
        <v>2.1834061135371178E-2</v>
      </c>
      <c r="S3" s="17">
        <f t="shared" si="4"/>
        <v>0.34061135371179041</v>
      </c>
      <c r="T3" s="17">
        <f t="shared" si="5"/>
        <v>4.4499896028280306E-2</v>
      </c>
      <c r="U3" s="17">
        <f t="shared" si="6"/>
        <v>8.0889997920565601E-2</v>
      </c>
      <c r="V3" s="17">
        <f t="shared" si="7"/>
        <v>7.5483468496568937E-2</v>
      </c>
      <c r="W3" s="17">
        <f t="shared" si="8"/>
        <v>1.9338739862757331E-2</v>
      </c>
      <c r="X3" s="21">
        <f t="shared" si="9"/>
        <v>0.98852171973562641</v>
      </c>
      <c r="Y3" s="17">
        <f t="shared" si="10"/>
        <v>0.41734248284466624</v>
      </c>
      <c r="Z3" s="17">
        <f t="shared" si="11"/>
        <v>0.4626741526304845</v>
      </c>
      <c r="AA3" s="17">
        <f t="shared" si="12"/>
        <v>4.4499896028280306E-2</v>
      </c>
      <c r="AB3" s="17">
        <f t="shared" si="13"/>
        <v>7.5483468496568937E-2</v>
      </c>
      <c r="AC3" s="21">
        <f>('1831 data'!$AP$6*H3+'1831 data'!$AP$7*F3+'1831 data'!$AP$8*G3+'1831 data'!$AP$9*I3+'1831 data'!$AP$10*J3+'1831 data'!$AP$11*K3+'1831 data'!$AP$12*L3+'1831 data'!$AP$13*M3+'1831 data'!$AP$14*N3)/D3</f>
        <v>0.48678999227202474</v>
      </c>
      <c r="AD3" s="17">
        <f t="shared" si="14"/>
        <v>0.99491579129561103</v>
      </c>
    </row>
    <row r="4" spans="1:32" x14ac:dyDescent="0.2">
      <c r="A4" s="1" t="s">
        <v>200</v>
      </c>
      <c r="B4" s="9">
        <f>SUMIF('1831 data'!$I$4:$I$499,3,'1831 data'!L$4:L$499)</f>
        <v>3538</v>
      </c>
      <c r="C4" s="9">
        <f>SUMIF('1831 data'!$I$4:$I$499,3,'1831 data'!M$4:M$499)</f>
        <v>3734</v>
      </c>
      <c r="D4" s="9">
        <f>SUMIF('1831 data'!$I$4:$I$499,3,'1831 data'!N$4:N$499)</f>
        <v>18248</v>
      </c>
      <c r="E4" s="9">
        <f>SUMIF('1831 data'!$I$4:$I$499,3,'1831 data'!O$4:O$499)</f>
        <v>4380</v>
      </c>
      <c r="F4" s="9">
        <f>SUMIF('1831 data'!$I$4:$I$499,3,'1831 data'!P$4:P$499)</f>
        <v>373</v>
      </c>
      <c r="G4" s="9">
        <f>SUMIF('1831 data'!$I$4:$I$499,3,'1831 data'!Q$4:Q$499)</f>
        <v>81</v>
      </c>
      <c r="H4" s="9">
        <f>SUMIF('1831 data'!$I$4:$I$499,3,'1831 data'!R$4:R$499)</f>
        <v>2012</v>
      </c>
      <c r="I4" s="9">
        <f>SUMIF('1831 data'!$I$4:$I$499,3,'1831 data'!S$4:S$499)</f>
        <v>8</v>
      </c>
      <c r="J4" s="9">
        <f>SUMIF('1831 data'!$I$4:$I$499,3,'1831 data'!T$4:T$499)</f>
        <v>1277</v>
      </c>
      <c r="K4" s="9">
        <f>SUMIF('1831 data'!$I$4:$I$499,3,'1831 data'!U$4:U$499)</f>
        <v>112</v>
      </c>
      <c r="L4" s="9">
        <f>SUMIF('1831 data'!$I$4:$I$499,3,'1831 data'!V$4:V$499)</f>
        <v>276</v>
      </c>
      <c r="M4" s="9">
        <f>SUMIF('1831 data'!$I$4:$I$499,3,'1831 data'!W$4:W$499)</f>
        <v>180</v>
      </c>
      <c r="N4" s="9">
        <f>SUMIF('1831 data'!$I$4:$I$499,3,'1831 data'!X$4:X$499)</f>
        <v>61</v>
      </c>
      <c r="O4" s="17">
        <f t="shared" si="0"/>
        <v>8.515981735159818E-2</v>
      </c>
      <c r="P4" s="17">
        <f t="shared" si="1"/>
        <v>1.8493150684931507E-2</v>
      </c>
      <c r="Q4" s="17">
        <f t="shared" si="2"/>
        <v>0.45936073059360732</v>
      </c>
      <c r="R4" s="17">
        <f t="shared" si="3"/>
        <v>1.8264840182648401E-3</v>
      </c>
      <c r="S4" s="17">
        <f t="shared" si="4"/>
        <v>0.29155251141552513</v>
      </c>
      <c r="T4" s="17">
        <f t="shared" si="5"/>
        <v>2.5570776255707764E-2</v>
      </c>
      <c r="U4" s="17">
        <f t="shared" si="6"/>
        <v>6.3013698630136991E-2</v>
      </c>
      <c r="V4" s="17">
        <f t="shared" si="7"/>
        <v>4.1095890410958902E-2</v>
      </c>
      <c r="W4" s="17">
        <f t="shared" si="8"/>
        <v>1.3926940639269407E-2</v>
      </c>
      <c r="X4" s="21">
        <f t="shared" si="9"/>
        <v>1.0215145012753297</v>
      </c>
      <c r="Y4" s="17">
        <f t="shared" si="10"/>
        <v>0.56301369863013706</v>
      </c>
      <c r="Z4" s="17">
        <f t="shared" si="11"/>
        <v>0.3703196347031964</v>
      </c>
      <c r="AA4" s="17">
        <f t="shared" si="12"/>
        <v>2.5570776255707764E-2</v>
      </c>
      <c r="AB4" s="17">
        <f t="shared" si="13"/>
        <v>4.1095890410958902E-2</v>
      </c>
      <c r="AC4" s="21">
        <f>('1831 data'!$AP$6*H4+'1831 data'!$AP$7*F4+'1831 data'!$AP$8*G4+'1831 data'!$AP$9*I4+'1831 data'!$AP$10*J4+'1831 data'!$AP$11*K4+'1831 data'!$AP$12*L4+'1831 data'!$AP$13*M4+'1831 data'!$AP$14*N4)/D4</f>
        <v>0.44273345024112232</v>
      </c>
      <c r="AD4" s="17">
        <f t="shared" si="14"/>
        <v>0.904871726971607</v>
      </c>
    </row>
    <row r="5" spans="1:32" x14ac:dyDescent="0.2">
      <c r="A5" s="1" t="s">
        <v>427</v>
      </c>
      <c r="B5" s="9">
        <f>SUMIF('1831 data'!$I$4:$I$499,4,'1831 data'!L$4:L$499)</f>
        <v>4466</v>
      </c>
      <c r="C5" s="9">
        <f>SUMIF('1831 data'!$I$4:$I$499,4,'1831 data'!M$4:M$499)</f>
        <v>6501</v>
      </c>
      <c r="D5" s="9">
        <f>SUMIF('1831 data'!$I$4:$I$499,4,'1831 data'!N$4:N$499)</f>
        <v>30641</v>
      </c>
      <c r="E5" s="9">
        <f>SUMIF('1831 data'!$I$4:$I$499,4,'1831 data'!O$4:O$499)</f>
        <v>7057</v>
      </c>
      <c r="F5" s="9">
        <f>SUMIF('1831 data'!$I$4:$I$499,4,'1831 data'!P$4:P$499)</f>
        <v>34</v>
      </c>
      <c r="G5" s="9">
        <f>SUMIF('1831 data'!$I$4:$I$499,4,'1831 data'!Q$4:Q$499)</f>
        <v>43</v>
      </c>
      <c r="H5" s="9">
        <f>SUMIF('1831 data'!$I$4:$I$499,4,'1831 data'!R$4:R$499)</f>
        <v>246</v>
      </c>
      <c r="I5" s="9">
        <f>SUMIF('1831 data'!$I$4:$I$499,4,'1831 data'!S$4:S$499)</f>
        <v>59</v>
      </c>
      <c r="J5" s="9">
        <f>SUMIF('1831 data'!$I$4:$I$499,4,'1831 data'!T$4:T$499)</f>
        <v>3704</v>
      </c>
      <c r="K5" s="9">
        <f>SUMIF('1831 data'!$I$4:$I$499,4,'1831 data'!U$4:U$499)</f>
        <v>642</v>
      </c>
      <c r="L5" s="9">
        <f>SUMIF('1831 data'!$I$4:$I$499,4,'1831 data'!V$4:V$499)</f>
        <v>1329</v>
      </c>
      <c r="M5" s="9">
        <f>SUMIF('1831 data'!$I$4:$I$499,4,'1831 data'!W$4:W$499)</f>
        <v>722</v>
      </c>
      <c r="N5" s="9">
        <f>SUMIF('1831 data'!$I$4:$I$499,4,'1831 data'!X$4:X$499)</f>
        <v>278</v>
      </c>
      <c r="O5" s="17">
        <f t="shared" si="0"/>
        <v>4.8179112937508858E-3</v>
      </c>
      <c r="P5" s="17">
        <f t="shared" si="1"/>
        <v>6.093240753861414E-3</v>
      </c>
      <c r="Q5" s="17">
        <f t="shared" si="2"/>
        <v>3.4859005243021116E-2</v>
      </c>
      <c r="R5" s="17">
        <f t="shared" si="3"/>
        <v>8.3604931273912435E-3</v>
      </c>
      <c r="S5" s="17">
        <f t="shared" si="4"/>
        <v>0.52486892447215527</v>
      </c>
      <c r="T5" s="17">
        <f t="shared" si="5"/>
        <v>9.097350148788437E-2</v>
      </c>
      <c r="U5" s="17">
        <f t="shared" si="6"/>
        <v>0.18832365027632139</v>
      </c>
      <c r="V5" s="17">
        <f t="shared" si="7"/>
        <v>0.10230976335553352</v>
      </c>
      <c r="W5" s="17">
        <f t="shared" si="8"/>
        <v>3.9393509990080768E-2</v>
      </c>
      <c r="X5" s="21">
        <f t="shared" si="9"/>
        <v>0.98017332808030677</v>
      </c>
      <c r="Y5" s="17">
        <f t="shared" si="10"/>
        <v>4.5770157290633412E-2</v>
      </c>
      <c r="Z5" s="17">
        <f t="shared" si="11"/>
        <v>0.76094657786594866</v>
      </c>
      <c r="AA5" s="17">
        <f t="shared" si="12"/>
        <v>9.097350148788437E-2</v>
      </c>
      <c r="AB5" s="17">
        <f t="shared" si="13"/>
        <v>0.10230976335553352</v>
      </c>
      <c r="AC5" s="21">
        <f>('1831 data'!$AP$6*H5+'1831 data'!$AP$7*F5+'1831 data'!$AP$8*G5+'1831 data'!$AP$9*I5+'1831 data'!$AP$10*J5+'1831 data'!$AP$11*K5+'1831 data'!$AP$12*L5+'1831 data'!$AP$13*M5+'1831 data'!$AP$14*N5)/D5</f>
        <v>0.58911262687249111</v>
      </c>
      <c r="AD5" s="17">
        <f t="shared" si="14"/>
        <v>1.2040458198235726</v>
      </c>
    </row>
    <row r="6" spans="1:32" x14ac:dyDescent="0.2">
      <c r="A6" s="1" t="s">
        <v>68</v>
      </c>
      <c r="B6" s="9">
        <f>SUMIF('1831 data'!$I$4:$I$499,5,'1831 data'!L$4:L$499)</f>
        <v>1697</v>
      </c>
      <c r="C6" s="9">
        <f>SUMIF('1831 data'!$I$4:$I$499,5,'1831 data'!M$4:M$499)</f>
        <v>1835</v>
      </c>
      <c r="D6" s="9">
        <f>SUMIF('1831 data'!$I$4:$I$499,5,'1831 data'!N$4:N$499)</f>
        <v>9444</v>
      </c>
      <c r="E6" s="9">
        <f>SUMIF('1831 data'!$I$4:$I$499,5,'1831 data'!O$4:O$499)</f>
        <v>2279</v>
      </c>
      <c r="F6" s="9">
        <f>SUMIF('1831 data'!$I$4:$I$499,5,'1831 data'!P$4:P$499)</f>
        <v>278</v>
      </c>
      <c r="G6" s="9">
        <f>SUMIF('1831 data'!$I$4:$I$499,5,'1831 data'!Q$4:Q$499)</f>
        <v>70</v>
      </c>
      <c r="H6" s="9">
        <f>SUMIF('1831 data'!$I$4:$I$499,5,'1831 data'!R$4:R$499)</f>
        <v>1021</v>
      </c>
      <c r="I6" s="9">
        <f>SUMIF('1831 data'!$I$4:$I$499,5,'1831 data'!S$4:S$499)</f>
        <v>20</v>
      </c>
      <c r="J6" s="9">
        <f>SUMIF('1831 data'!$I$4:$I$499,5,'1831 data'!T$4:T$499)</f>
        <v>525</v>
      </c>
      <c r="K6" s="9">
        <f>SUMIF('1831 data'!$I$4:$I$499,5,'1831 data'!U$4:U$499)</f>
        <v>63</v>
      </c>
      <c r="L6" s="9">
        <f>SUMIF('1831 data'!$I$4:$I$499,5,'1831 data'!V$4:V$499)</f>
        <v>154</v>
      </c>
      <c r="M6" s="9">
        <f>SUMIF('1831 data'!$I$4:$I$499,5,'1831 data'!W$4:W$499)</f>
        <v>144</v>
      </c>
      <c r="N6" s="9">
        <f>SUMIF('1831 data'!$I$4:$I$499,5,'1831 data'!X$4:X$499)</f>
        <v>4</v>
      </c>
      <c r="O6" s="17">
        <f t="shared" si="0"/>
        <v>0.12198332602018429</v>
      </c>
      <c r="P6" s="17">
        <f t="shared" si="1"/>
        <v>3.0715225976305396E-2</v>
      </c>
      <c r="Q6" s="17">
        <f t="shared" si="2"/>
        <v>0.44800351031154018</v>
      </c>
      <c r="R6" s="17">
        <f t="shared" si="3"/>
        <v>8.7757788503729714E-3</v>
      </c>
      <c r="S6" s="17">
        <f t="shared" si="4"/>
        <v>0.23036419482229048</v>
      </c>
      <c r="T6" s="17">
        <f t="shared" si="5"/>
        <v>2.7643703378674857E-2</v>
      </c>
      <c r="U6" s="17">
        <f t="shared" si="6"/>
        <v>6.7573497147871878E-2</v>
      </c>
      <c r="V6" s="17">
        <f t="shared" si="7"/>
        <v>6.3185607722685388E-2</v>
      </c>
      <c r="W6" s="17">
        <f t="shared" si="8"/>
        <v>1.7551557700745941E-3</v>
      </c>
      <c r="X6" s="21">
        <f t="shared" si="9"/>
        <v>1.0270085158396185</v>
      </c>
      <c r="Y6" s="17">
        <f t="shared" si="10"/>
        <v>0.60070206230802992</v>
      </c>
      <c r="Z6" s="17">
        <f t="shared" si="11"/>
        <v>0.30846862659060992</v>
      </c>
      <c r="AA6" s="17">
        <f t="shared" si="12"/>
        <v>2.7643703378674857E-2</v>
      </c>
      <c r="AB6" s="17">
        <f t="shared" si="13"/>
        <v>6.3185607722685388E-2</v>
      </c>
      <c r="AC6" s="21">
        <f>('1831 data'!$AP$6*H6+'1831 data'!$AP$7*F6+'1831 data'!$AP$8*G6+'1831 data'!$AP$9*I6+'1831 data'!$AP$10*J6+'1831 data'!$AP$11*K6+'1831 data'!$AP$12*L6+'1831 data'!$AP$13*M6+'1831 data'!$AP$14*N6)/D6</f>
        <v>0.44710927573062259</v>
      </c>
      <c r="AD6" s="17">
        <f t="shared" si="14"/>
        <v>0.91381516859648093</v>
      </c>
    </row>
    <row r="7" spans="1:32" x14ac:dyDescent="0.2">
      <c r="A7" s="38" t="s">
        <v>587</v>
      </c>
      <c r="B7" s="9">
        <f>SUMIF('1831 data'!$I$4:$I$499,26,'1831 data'!L$4:L$499)</f>
        <v>563</v>
      </c>
      <c r="C7" s="9">
        <f>SUMIF('1831 data'!$I$4:$I$499,26,'1831 data'!M$4:M$499)</f>
        <v>665</v>
      </c>
      <c r="D7" s="9">
        <f>SUMIF('1831 data'!$I$4:$I$499,26,'1831 data'!N$4:N$499)</f>
        <v>3259</v>
      </c>
      <c r="E7" s="9">
        <f>SUMIF('1831 data'!$I$4:$I$499,26,'1831 data'!O$4:O$499)</f>
        <v>794</v>
      </c>
      <c r="F7" s="9">
        <f>SUMIF('1831 data'!$I$4:$I$499,26,'1831 data'!P$4:P$499)</f>
        <v>114</v>
      </c>
      <c r="G7" s="9">
        <f>SUMIF('1831 data'!$I$4:$I$499,26,'1831 data'!Q$4:Q$499)</f>
        <v>24</v>
      </c>
      <c r="H7" s="9">
        <f>SUMIF('1831 data'!$I$4:$I$499,26,'1831 data'!R$4:R$499)</f>
        <v>313</v>
      </c>
      <c r="I7" s="9">
        <f>SUMIF('1831 data'!$I$4:$I$499,26,'1831 data'!S$4:S$499)</f>
        <v>2</v>
      </c>
      <c r="J7" s="9">
        <f>SUMIF('1831 data'!$I$4:$I$499,26,'1831 data'!T$4:T$499)</f>
        <v>128</v>
      </c>
      <c r="K7" s="9">
        <f>SUMIF('1831 data'!$I$4:$I$499,26,'1831 data'!U$4:U$499)</f>
        <v>37</v>
      </c>
      <c r="L7" s="9">
        <f>SUMIF('1831 data'!$I$4:$I$499,26,'1831 data'!V$4:V$499)</f>
        <v>111</v>
      </c>
      <c r="M7" s="9">
        <f>SUMIF('1831 data'!$I$4:$I$499,26,'1831 data'!W$4:W$499)</f>
        <v>55</v>
      </c>
      <c r="N7" s="9">
        <f>SUMIF('1831 data'!$I$4:$I$499,26,'1831 data'!X$4:X$499)</f>
        <v>10</v>
      </c>
      <c r="O7" s="17">
        <f t="shared" si="0"/>
        <v>0.14357682619647355</v>
      </c>
      <c r="P7" s="17">
        <f t="shared" si="1"/>
        <v>3.0226700251889168E-2</v>
      </c>
      <c r="Q7" s="17">
        <f t="shared" si="2"/>
        <v>0.39420654911838793</v>
      </c>
      <c r="R7" s="17">
        <f t="shared" si="3"/>
        <v>2.5188916876574307E-3</v>
      </c>
      <c r="S7" s="17">
        <f t="shared" si="4"/>
        <v>0.16120906801007556</v>
      </c>
      <c r="T7" s="17">
        <f t="shared" si="5"/>
        <v>4.659949622166247E-2</v>
      </c>
      <c r="U7" s="17">
        <f t="shared" si="6"/>
        <v>0.1397984886649874</v>
      </c>
      <c r="V7" s="17">
        <f t="shared" si="7"/>
        <v>6.9269521410579349E-2</v>
      </c>
      <c r="W7" s="17">
        <f t="shared" si="8"/>
        <v>1.2594458438287154E-2</v>
      </c>
      <c r="X7" s="21">
        <f t="shared" si="9"/>
        <v>1.0368641048604523</v>
      </c>
      <c r="Y7" s="17">
        <f t="shared" si="10"/>
        <v>0.56801007556675065</v>
      </c>
      <c r="Z7" s="17">
        <f t="shared" si="11"/>
        <v>0.31612090680100752</v>
      </c>
      <c r="AA7" s="17">
        <f t="shared" si="12"/>
        <v>4.659949622166247E-2</v>
      </c>
      <c r="AB7" s="17">
        <f t="shared" si="13"/>
        <v>6.9269521410579349E-2</v>
      </c>
      <c r="AC7" s="21">
        <f>('1831 data'!$AP$6*H7+'1831 data'!$AP$7*F7+'1831 data'!$AP$8*G7+'1831 data'!$AP$9*I7+'1831 data'!$AP$10*J7+'1831 data'!$AP$11*K7+'1831 data'!$AP$12*L7+'1831 data'!$AP$13*M7+'1831 data'!$AP$14*N7)/D7</f>
        <v>0.4782141761276465</v>
      </c>
      <c r="AD7" s="17">
        <f t="shared" si="14"/>
        <v>0.97738828448416903</v>
      </c>
    </row>
    <row r="8" spans="1:32" x14ac:dyDescent="0.2">
      <c r="A8" s="1" t="s">
        <v>218</v>
      </c>
      <c r="B8" s="9">
        <f>SUMIF('1831 data'!$I$4:$I$499,6,'1831 data'!L$4:L$499)</f>
        <v>1298</v>
      </c>
      <c r="C8" s="9">
        <f>SUMIF('1831 data'!$I$4:$I$499,6,'1831 data'!M$4:M$499)</f>
        <v>1404</v>
      </c>
      <c r="D8" s="9">
        <f>SUMIF('1831 data'!$I$4:$I$499,6,'1831 data'!N$4:N$499)</f>
        <v>6911</v>
      </c>
      <c r="E8" s="9">
        <f>SUMIF('1831 data'!$I$4:$I$499,6,'1831 data'!O$4:O$499)</f>
        <v>1790</v>
      </c>
      <c r="F8" s="9">
        <f>SUMIF('1831 data'!$I$4:$I$499,6,'1831 data'!P$4:P$499)</f>
        <v>284</v>
      </c>
      <c r="G8" s="9">
        <f>SUMIF('1831 data'!$I$4:$I$499,6,'1831 data'!Q$4:Q$499)</f>
        <v>93</v>
      </c>
      <c r="H8" s="9">
        <f>SUMIF('1831 data'!$I$4:$I$499,6,'1831 data'!R$4:R$499)</f>
        <v>927</v>
      </c>
      <c r="I8" s="9">
        <f>SUMIF('1831 data'!$I$4:$I$499,6,'1831 data'!S$4:S$499)</f>
        <v>1</v>
      </c>
      <c r="J8" s="9">
        <f>SUMIF('1831 data'!$I$4:$I$499,6,'1831 data'!T$4:T$499)</f>
        <v>301</v>
      </c>
      <c r="K8" s="9">
        <f>SUMIF('1831 data'!$I$4:$I$499,6,'1831 data'!U$4:U$499)</f>
        <v>25</v>
      </c>
      <c r="L8" s="9">
        <f>SUMIF('1831 data'!$I$4:$I$499,6,'1831 data'!V$4:V$499)</f>
        <v>21</v>
      </c>
      <c r="M8" s="9">
        <f>SUMIF('1831 data'!$I$4:$I$499,6,'1831 data'!W$4:W$499)</f>
        <v>117</v>
      </c>
      <c r="N8" s="9">
        <f>SUMIF('1831 data'!$I$4:$I$499,6,'1831 data'!X$4:X$499)</f>
        <v>21</v>
      </c>
      <c r="O8" s="17">
        <f t="shared" si="0"/>
        <v>0.15865921787709497</v>
      </c>
      <c r="P8" s="17">
        <f t="shared" si="1"/>
        <v>5.1955307262569833E-2</v>
      </c>
      <c r="Q8" s="17">
        <f t="shared" si="2"/>
        <v>0.51787709497206702</v>
      </c>
      <c r="R8" s="17">
        <f t="shared" si="3"/>
        <v>5.5865921787709492E-4</v>
      </c>
      <c r="S8" s="17">
        <f t="shared" si="4"/>
        <v>0.16815642458100558</v>
      </c>
      <c r="T8" s="17">
        <f t="shared" si="5"/>
        <v>1.3966480446927373E-2</v>
      </c>
      <c r="U8" s="17">
        <f t="shared" si="6"/>
        <v>1.1731843575418994E-2</v>
      </c>
      <c r="V8" s="17">
        <f t="shared" si="7"/>
        <v>6.5363128491620112E-2</v>
      </c>
      <c r="W8" s="17">
        <f t="shared" si="8"/>
        <v>1.1731843575418994E-2</v>
      </c>
      <c r="X8" s="21">
        <f t="shared" si="9"/>
        <v>1.1022949962140054</v>
      </c>
      <c r="Y8" s="17">
        <f t="shared" si="10"/>
        <v>0.72849162011173185</v>
      </c>
      <c r="Z8" s="17">
        <f t="shared" si="11"/>
        <v>0.19217877094972063</v>
      </c>
      <c r="AA8" s="17">
        <f t="shared" si="12"/>
        <v>1.3966480446927373E-2</v>
      </c>
      <c r="AB8" s="17">
        <f t="shared" si="13"/>
        <v>6.5363128491620112E-2</v>
      </c>
      <c r="AC8" s="21">
        <f>('1831 data'!$AP$6*H8+'1831 data'!$AP$7*F8+'1831 data'!$AP$8*G8+'1831 data'!$AP$9*I8+'1831 data'!$AP$10*J8+'1831 data'!$AP$11*K8+'1831 data'!$AP$12*L8+'1831 data'!$AP$13*M8+'1831 data'!$AP$14*N8)/D8</f>
        <v>0.44841556938214439</v>
      </c>
      <c r="AD8" s="17">
        <f t="shared" si="14"/>
        <v>0.91648501021730455</v>
      </c>
    </row>
    <row r="9" spans="1:32" x14ac:dyDescent="0.2">
      <c r="A9" s="1" t="s">
        <v>49</v>
      </c>
      <c r="B9" s="9">
        <f>SUMIF('1831 data'!$I$4:$I$499,7,'1831 data'!L$4:L$499)</f>
        <v>1904</v>
      </c>
      <c r="C9" s="9">
        <f>SUMIF('1831 data'!$I$4:$I$499,7,'1831 data'!M$4:M$499)</f>
        <v>2136</v>
      </c>
      <c r="D9" s="9">
        <f>SUMIF('1831 data'!$I$4:$I$499,7,'1831 data'!N$4:N$499)</f>
        <v>11609</v>
      </c>
      <c r="E9" s="9">
        <f>SUMIF('1831 data'!$I$4:$I$499,7,'1831 data'!O$4:O$499)</f>
        <v>2962</v>
      </c>
      <c r="F9" s="9">
        <f>SUMIF('1831 data'!$I$4:$I$499,7,'1831 data'!P$4:P$499)</f>
        <v>377</v>
      </c>
      <c r="G9" s="9">
        <f>SUMIF('1831 data'!$I$4:$I$499,7,'1831 data'!Q$4:Q$499)</f>
        <v>128</v>
      </c>
      <c r="H9" s="9">
        <f>SUMIF('1831 data'!$I$4:$I$499,7,'1831 data'!R$4:R$499)</f>
        <v>1513</v>
      </c>
      <c r="I9" s="9">
        <f>SUMIF('1831 data'!$I$4:$I$499,7,'1831 data'!S$4:S$499)</f>
        <v>38</v>
      </c>
      <c r="J9" s="9">
        <f>SUMIF('1831 data'!$I$4:$I$499,7,'1831 data'!T$4:T$499)</f>
        <v>475</v>
      </c>
      <c r="K9" s="9">
        <f>SUMIF('1831 data'!$I$4:$I$499,7,'1831 data'!U$4:U$499)</f>
        <v>52</v>
      </c>
      <c r="L9" s="9">
        <f>SUMIF('1831 data'!$I$4:$I$499,7,'1831 data'!V$4:V$499)</f>
        <v>229</v>
      </c>
      <c r="M9" s="9">
        <f>SUMIF('1831 data'!$I$4:$I$499,7,'1831 data'!W$4:W$499)</f>
        <v>138</v>
      </c>
      <c r="N9" s="9">
        <f>SUMIF('1831 data'!$I$4:$I$499,7,'1831 data'!X$4:X$499)</f>
        <v>12</v>
      </c>
      <c r="O9" s="17">
        <f t="shared" si="0"/>
        <v>0.12727886563133017</v>
      </c>
      <c r="P9" s="17">
        <f t="shared" si="1"/>
        <v>4.321404456448346E-2</v>
      </c>
      <c r="Q9" s="17">
        <f t="shared" si="2"/>
        <v>0.51080351114112088</v>
      </c>
      <c r="R9" s="17">
        <f t="shared" si="3"/>
        <v>1.2829169480081027E-2</v>
      </c>
      <c r="S9" s="17">
        <f t="shared" si="4"/>
        <v>0.16036461850101283</v>
      </c>
      <c r="T9" s="17">
        <f t="shared" si="5"/>
        <v>1.7555705604321403E-2</v>
      </c>
      <c r="U9" s="17">
        <f t="shared" si="6"/>
        <v>7.7312626603646184E-2</v>
      </c>
      <c r="V9" s="17">
        <f t="shared" si="7"/>
        <v>4.6590141796083728E-2</v>
      </c>
      <c r="W9" s="17">
        <f t="shared" si="8"/>
        <v>4.0513166779203242E-3</v>
      </c>
      <c r="X9" s="21">
        <f t="shared" si="9"/>
        <v>1.085865264870554</v>
      </c>
      <c r="Y9" s="17">
        <f t="shared" si="10"/>
        <v>0.68129642133693458</v>
      </c>
      <c r="Z9" s="17">
        <f t="shared" si="11"/>
        <v>0.25455773126266035</v>
      </c>
      <c r="AA9" s="17">
        <f t="shared" si="12"/>
        <v>1.7555705604321403E-2</v>
      </c>
      <c r="AB9" s="17">
        <f t="shared" si="13"/>
        <v>4.6590141796083728E-2</v>
      </c>
      <c r="AC9" s="21">
        <f>('1831 data'!$AP$6*H9+'1831 data'!$AP$7*F9+'1831 data'!$AP$8*G9+'1831 data'!$AP$9*I9+'1831 data'!$AP$10*J9+'1831 data'!$AP$11*K9+'1831 data'!$AP$12*L9+'1831 data'!$AP$13*M9+'1831 data'!$AP$14*N9)/D9</f>
        <v>0.43586872254285469</v>
      </c>
      <c r="AD9" s="17">
        <f t="shared" si="14"/>
        <v>0.89084139336085721</v>
      </c>
    </row>
    <row r="10" spans="1:32" x14ac:dyDescent="0.2">
      <c r="A10" s="1" t="s">
        <v>29</v>
      </c>
      <c r="B10" s="9">
        <f>SUMIF('1831 data'!$I$4:$I$499,8,'1831 data'!L$4:L$499)</f>
        <v>3407</v>
      </c>
      <c r="C10" s="9">
        <f>SUMIF('1831 data'!$I$4:$I$499,8,'1831 data'!M$4:M$499)</f>
        <v>3570</v>
      </c>
      <c r="D10" s="9">
        <f>SUMIF('1831 data'!$I$4:$I$499,8,'1831 data'!N$4:N$499)</f>
        <v>17684</v>
      </c>
      <c r="E10" s="9">
        <f>SUMIF('1831 data'!$I$4:$I$499,8,'1831 data'!O$4:O$499)</f>
        <v>3884</v>
      </c>
      <c r="F10" s="9">
        <f>SUMIF('1831 data'!$I$4:$I$499,8,'1831 data'!P$4:P$499)</f>
        <v>421</v>
      </c>
      <c r="G10" s="9">
        <f>SUMIF('1831 data'!$I$4:$I$499,8,'1831 data'!Q$4:Q$499)</f>
        <v>129</v>
      </c>
      <c r="H10" s="9">
        <f>SUMIF('1831 data'!$I$4:$I$499,8,'1831 data'!R$4:R$499)</f>
        <v>1388</v>
      </c>
      <c r="I10" s="9">
        <f>SUMIF('1831 data'!$I$4:$I$499,8,'1831 data'!S$4:S$499)</f>
        <v>5</v>
      </c>
      <c r="J10" s="9">
        <f>SUMIF('1831 data'!$I$4:$I$499,8,'1831 data'!T$4:T$499)</f>
        <v>1028</v>
      </c>
      <c r="K10" s="9">
        <f>SUMIF('1831 data'!$I$4:$I$499,8,'1831 data'!U$4:U$499)</f>
        <v>167</v>
      </c>
      <c r="L10" s="9">
        <f>SUMIF('1831 data'!$I$4:$I$499,8,'1831 data'!V$4:V$499)</f>
        <v>380</v>
      </c>
      <c r="M10" s="9">
        <f>SUMIF('1831 data'!$I$4:$I$499,8,'1831 data'!W$4:W$499)</f>
        <v>306</v>
      </c>
      <c r="N10" s="9">
        <f>SUMIF('1831 data'!$I$4:$I$499,8,'1831 data'!X$4:X$499)</f>
        <v>60</v>
      </c>
      <c r="O10" s="17">
        <f t="shared" si="0"/>
        <v>0.10839340885684862</v>
      </c>
      <c r="P10" s="17">
        <f t="shared" si="1"/>
        <v>3.3213182286302781E-2</v>
      </c>
      <c r="Q10" s="17">
        <f t="shared" si="2"/>
        <v>0.35736354273944387</v>
      </c>
      <c r="R10" s="17">
        <f t="shared" si="3"/>
        <v>1.2873326467559218E-3</v>
      </c>
      <c r="S10" s="17">
        <f t="shared" si="4"/>
        <v>0.2646755921730175</v>
      </c>
      <c r="T10" s="17">
        <f t="shared" si="5"/>
        <v>4.2996910401647784E-2</v>
      </c>
      <c r="U10" s="17">
        <f t="shared" si="6"/>
        <v>9.7837281153450056E-2</v>
      </c>
      <c r="V10" s="17">
        <f t="shared" si="7"/>
        <v>7.8784757981462408E-2</v>
      </c>
      <c r="W10" s="17">
        <f t="shared" si="8"/>
        <v>1.5447991761071062E-2</v>
      </c>
      <c r="X10" s="21">
        <f t="shared" si="9"/>
        <v>0.93472619354664277</v>
      </c>
      <c r="Y10" s="17">
        <f t="shared" si="10"/>
        <v>0.49897013388259526</v>
      </c>
      <c r="Z10" s="17">
        <f t="shared" si="11"/>
        <v>0.37924819773429452</v>
      </c>
      <c r="AA10" s="17">
        <f t="shared" si="12"/>
        <v>4.2996910401647784E-2</v>
      </c>
      <c r="AB10" s="17">
        <f t="shared" si="13"/>
        <v>7.8784757981462408E-2</v>
      </c>
      <c r="AC10" s="21">
        <f>('1831 data'!$AP$6*H10+'1831 data'!$AP$7*F10+'1831 data'!$AP$8*G10+'1831 data'!$AP$9*I10+'1831 data'!$AP$10*J10+'1831 data'!$AP$11*K10+'1831 data'!$AP$12*L10+'1831 data'!$AP$13*M10+'1831 data'!$AP$14*N10)/D10</f>
        <v>0.4404263741235015</v>
      </c>
      <c r="AD10" s="17">
        <f t="shared" si="14"/>
        <v>0.9001564565314143</v>
      </c>
    </row>
    <row r="11" spans="1:32" x14ac:dyDescent="0.2">
      <c r="A11" s="1" t="s">
        <v>137</v>
      </c>
      <c r="B11" s="9">
        <f>SUMIF('1831 data'!$I$4:$I$499,9,'1831 data'!L$4:L$499)</f>
        <v>1813</v>
      </c>
      <c r="C11" s="9">
        <f>SUMIF('1831 data'!$I$4:$I$499,9,'1831 data'!M$4:M$499)</f>
        <v>1909</v>
      </c>
      <c r="D11" s="9">
        <f>SUMIF('1831 data'!$I$4:$I$499,9,'1831 data'!N$4:N$499)</f>
        <v>10380</v>
      </c>
      <c r="E11" s="9">
        <f>SUMIF('1831 data'!$I$4:$I$499,9,'1831 data'!O$4:O$499)</f>
        <v>2464</v>
      </c>
      <c r="F11" s="9">
        <f>SUMIF('1831 data'!$I$4:$I$499,9,'1831 data'!P$4:P$499)</f>
        <v>477</v>
      </c>
      <c r="G11" s="9">
        <f>SUMIF('1831 data'!$I$4:$I$499,9,'1831 data'!Q$4:Q$499)</f>
        <v>150</v>
      </c>
      <c r="H11" s="9">
        <f>SUMIF('1831 data'!$I$4:$I$499,9,'1831 data'!R$4:R$499)</f>
        <v>1213</v>
      </c>
      <c r="I11" s="9">
        <f>SUMIF('1831 data'!$I$4:$I$499,9,'1831 data'!S$4:S$499)</f>
        <v>0</v>
      </c>
      <c r="J11" s="9">
        <f>SUMIF('1831 data'!$I$4:$I$499,9,'1831 data'!T$4:T$499)</f>
        <v>340</v>
      </c>
      <c r="K11" s="9">
        <f>SUMIF('1831 data'!$I$4:$I$499,9,'1831 data'!U$4:U$499)</f>
        <v>43</v>
      </c>
      <c r="L11" s="9">
        <f>SUMIF('1831 data'!$I$4:$I$499,9,'1831 data'!V$4:V$499)</f>
        <v>88</v>
      </c>
      <c r="M11" s="9">
        <f>SUMIF('1831 data'!$I$4:$I$499,9,'1831 data'!W$4:W$499)</f>
        <v>150</v>
      </c>
      <c r="N11" s="9">
        <f>SUMIF('1831 data'!$I$4:$I$499,9,'1831 data'!X$4:X$499)</f>
        <v>3</v>
      </c>
      <c r="O11" s="17">
        <f t="shared" si="0"/>
        <v>0.19358766233766234</v>
      </c>
      <c r="P11" s="17">
        <f t="shared" si="1"/>
        <v>6.0876623376623376E-2</v>
      </c>
      <c r="Q11" s="17">
        <f t="shared" si="2"/>
        <v>0.49228896103896103</v>
      </c>
      <c r="R11" s="17">
        <f t="shared" si="3"/>
        <v>0</v>
      </c>
      <c r="S11" s="17">
        <f t="shared" si="4"/>
        <v>0.13798701298701299</v>
      </c>
      <c r="T11" s="17">
        <f t="shared" si="5"/>
        <v>1.74512987012987E-2</v>
      </c>
      <c r="U11" s="17">
        <f t="shared" si="6"/>
        <v>3.5714285714285712E-2</v>
      </c>
      <c r="V11" s="17">
        <f t="shared" si="7"/>
        <v>6.0876623376623376E-2</v>
      </c>
      <c r="W11" s="17">
        <f t="shared" si="8"/>
        <v>1.2175324675324675E-3</v>
      </c>
      <c r="X11" s="21">
        <f t="shared" si="9"/>
        <v>1.0102504392422804</v>
      </c>
      <c r="Y11" s="17">
        <f t="shared" si="10"/>
        <v>0.74675324675324672</v>
      </c>
      <c r="Z11" s="17">
        <f t="shared" si="11"/>
        <v>0.17491883116883117</v>
      </c>
      <c r="AA11" s="17">
        <f t="shared" si="12"/>
        <v>1.74512987012987E-2</v>
      </c>
      <c r="AB11" s="17">
        <f t="shared" si="13"/>
        <v>6.0876623376623376E-2</v>
      </c>
      <c r="AC11" s="21">
        <f>('1831 data'!$AP$6*H11+'1831 data'!$AP$7*F11+'1831 data'!$AP$8*G11+'1831 data'!$AP$9*I11+'1831 data'!$AP$10*J11+'1831 data'!$AP$11*K11+'1831 data'!$AP$12*L11+'1831 data'!$AP$13*M11+'1831 data'!$AP$14*N11)/D11</f>
        <v>0.42625240847784202</v>
      </c>
      <c r="AD11" s="17">
        <f t="shared" si="14"/>
        <v>0.87118728610880669</v>
      </c>
    </row>
    <row r="12" spans="1:32" x14ac:dyDescent="0.2">
      <c r="A12" s="1" t="s">
        <v>335</v>
      </c>
      <c r="B12" s="9">
        <f>SUMIF('1831 data'!$I$4:$I$499,10,'1831 data'!L$4:L$499)</f>
        <v>3452</v>
      </c>
      <c r="C12" s="9">
        <f>SUMIF('1831 data'!$I$4:$I$499,10,'1831 data'!M$4:M$499)</f>
        <v>3785</v>
      </c>
      <c r="D12" s="9">
        <f>SUMIF('1831 data'!$I$4:$I$499,10,'1831 data'!N$4:N$499)</f>
        <v>18112</v>
      </c>
      <c r="E12" s="9">
        <f>SUMIF('1831 data'!$I$4:$I$499,10,'1831 data'!O$4:O$499)</f>
        <v>4288</v>
      </c>
      <c r="F12" s="9">
        <f>SUMIF('1831 data'!$I$4:$I$499,10,'1831 data'!P$4:P$499)</f>
        <v>409</v>
      </c>
      <c r="G12" s="9">
        <f>SUMIF('1831 data'!$I$4:$I$499,10,'1831 data'!Q$4:Q$499)</f>
        <v>173</v>
      </c>
      <c r="H12" s="9">
        <f>SUMIF('1831 data'!$I$4:$I$499,10,'1831 data'!R$4:R$499)</f>
        <v>1539</v>
      </c>
      <c r="I12" s="9">
        <f>SUMIF('1831 data'!$I$4:$I$499,10,'1831 data'!S$4:S$499)</f>
        <v>3</v>
      </c>
      <c r="J12" s="9">
        <f>SUMIF('1831 data'!$I$4:$I$499,10,'1831 data'!T$4:T$499)</f>
        <v>1208</v>
      </c>
      <c r="K12" s="9">
        <f>SUMIF('1831 data'!$I$4:$I$499,10,'1831 data'!U$4:U$499)</f>
        <v>160</v>
      </c>
      <c r="L12" s="9">
        <f>SUMIF('1831 data'!$I$4:$I$499,10,'1831 data'!V$4:V$499)</f>
        <v>495</v>
      </c>
      <c r="M12" s="9">
        <f>SUMIF('1831 data'!$I$4:$I$499,10,'1831 data'!W$4:W$499)</f>
        <v>218</v>
      </c>
      <c r="N12" s="9">
        <f>SUMIF('1831 data'!$I$4:$I$499,10,'1831 data'!X$4:X$499)</f>
        <v>83</v>
      </c>
      <c r="O12" s="17">
        <f t="shared" si="0"/>
        <v>9.5382462686567165E-2</v>
      </c>
      <c r="P12" s="17">
        <f t="shared" si="1"/>
        <v>4.0345149253731345E-2</v>
      </c>
      <c r="Q12" s="17">
        <f t="shared" si="2"/>
        <v>0.35890858208955223</v>
      </c>
      <c r="R12" s="17">
        <f t="shared" si="3"/>
        <v>6.9962686567164175E-4</v>
      </c>
      <c r="S12" s="17">
        <f t="shared" si="4"/>
        <v>0.28171641791044777</v>
      </c>
      <c r="T12" s="17">
        <f t="shared" si="5"/>
        <v>3.7313432835820892E-2</v>
      </c>
      <c r="U12" s="17">
        <f t="shared" si="6"/>
        <v>0.11543843283582089</v>
      </c>
      <c r="V12" s="17">
        <f t="shared" si="7"/>
        <v>5.0839552238805971E-2</v>
      </c>
      <c r="W12" s="17">
        <f t="shared" si="8"/>
        <v>1.935634328358209E-2</v>
      </c>
      <c r="X12" s="21">
        <f t="shared" si="9"/>
        <v>1.0075673019759253</v>
      </c>
      <c r="Y12" s="17">
        <f t="shared" si="10"/>
        <v>0.49463619402985071</v>
      </c>
      <c r="Z12" s="17">
        <f t="shared" si="11"/>
        <v>0.41721082089552242</v>
      </c>
      <c r="AA12" s="17">
        <f t="shared" si="12"/>
        <v>3.7313432835820892E-2</v>
      </c>
      <c r="AB12" s="17">
        <f t="shared" si="13"/>
        <v>5.0839552238805971E-2</v>
      </c>
      <c r="AC12" s="21">
        <f>('1831 data'!$AP$6*H12+'1831 data'!$AP$7*F12+'1831 data'!$AP$8*G12+'1831 data'!$AP$9*I12+'1831 data'!$AP$10*J12+'1831 data'!$AP$11*K12+'1831 data'!$AP$12*L12+'1831 data'!$AP$13*M12+'1831 data'!$AP$14*N12)/D12</f>
        <v>0.46938493816254417</v>
      </c>
      <c r="AD12" s="17">
        <f t="shared" si="14"/>
        <v>0.95934282665627224</v>
      </c>
    </row>
    <row r="13" spans="1:32" x14ac:dyDescent="0.2">
      <c r="A13" s="1" t="s">
        <v>72</v>
      </c>
      <c r="B13" s="9">
        <f>SUMIF('1831 data'!$I$4:$I$499,11,'1831 data'!L$4:L$499)</f>
        <v>4185</v>
      </c>
      <c r="C13" s="9">
        <f>SUMIF('1831 data'!$I$4:$I$499,11,'1831 data'!M$4:M$499)</f>
        <v>4624</v>
      </c>
      <c r="D13" s="9">
        <f>SUMIF('1831 data'!$I$4:$I$499,11,'1831 data'!N$4:N$499)</f>
        <v>23045</v>
      </c>
      <c r="E13" s="9">
        <f>SUMIF('1831 data'!$I$4:$I$499,11,'1831 data'!O$4:O$499)</f>
        <v>4868</v>
      </c>
      <c r="F13" s="9">
        <f>SUMIF('1831 data'!$I$4:$I$499,11,'1831 data'!P$4:P$499)</f>
        <v>343</v>
      </c>
      <c r="G13" s="9">
        <f>SUMIF('1831 data'!$I$4:$I$499,11,'1831 data'!Q$4:Q$499)</f>
        <v>89</v>
      </c>
      <c r="H13" s="9">
        <f>SUMIF('1831 data'!$I$4:$I$499,11,'1831 data'!R$4:R$499)</f>
        <v>1466</v>
      </c>
      <c r="I13" s="9">
        <f>SUMIF('1831 data'!$I$4:$I$499,11,'1831 data'!S$4:S$499)</f>
        <v>2</v>
      </c>
      <c r="J13" s="9">
        <f>SUMIF('1831 data'!$I$4:$I$499,11,'1831 data'!T$4:T$499)</f>
        <v>1816</v>
      </c>
      <c r="K13" s="9">
        <f>SUMIF('1831 data'!$I$4:$I$499,11,'1831 data'!U$4:U$499)</f>
        <v>259</v>
      </c>
      <c r="L13" s="9">
        <f>SUMIF('1831 data'!$I$4:$I$499,11,'1831 data'!V$4:V$499)</f>
        <v>422</v>
      </c>
      <c r="M13" s="9">
        <f>SUMIF('1831 data'!$I$4:$I$499,11,'1831 data'!W$4:W$499)</f>
        <v>360</v>
      </c>
      <c r="N13" s="9">
        <f>SUMIF('1831 data'!$I$4:$I$499,11,'1831 data'!X$4:X$499)</f>
        <v>111</v>
      </c>
      <c r="O13" s="17">
        <f t="shared" si="0"/>
        <v>7.0460147904683648E-2</v>
      </c>
      <c r="P13" s="17">
        <f t="shared" si="1"/>
        <v>1.8282662284305671E-2</v>
      </c>
      <c r="Q13" s="17">
        <f t="shared" si="2"/>
        <v>0.30115036976170911</v>
      </c>
      <c r="R13" s="17">
        <f t="shared" si="3"/>
        <v>4.1084634346754312E-4</v>
      </c>
      <c r="S13" s="17">
        <f t="shared" si="4"/>
        <v>0.37304847986852918</v>
      </c>
      <c r="T13" s="17">
        <f t="shared" si="5"/>
        <v>5.3204601479046834E-2</v>
      </c>
      <c r="U13" s="17">
        <f t="shared" si="6"/>
        <v>8.6688578471651609E-2</v>
      </c>
      <c r="V13" s="17">
        <f t="shared" si="7"/>
        <v>7.3952341824157761E-2</v>
      </c>
      <c r="W13" s="17">
        <f t="shared" si="8"/>
        <v>2.2801972062448644E-2</v>
      </c>
      <c r="X13" s="21">
        <f t="shared" si="9"/>
        <v>0.89899971707743864</v>
      </c>
      <c r="Y13" s="17">
        <f t="shared" si="10"/>
        <v>0.38989317995069844</v>
      </c>
      <c r="Z13" s="17">
        <f t="shared" si="11"/>
        <v>0.48294987674609702</v>
      </c>
      <c r="AA13" s="17">
        <f t="shared" si="12"/>
        <v>5.3204601479046834E-2</v>
      </c>
      <c r="AB13" s="17">
        <f t="shared" si="13"/>
        <v>7.3952341824157761E-2</v>
      </c>
      <c r="AC13" s="21">
        <f>('1831 data'!$AP$6*H13+'1831 data'!$AP$7*F13+'1831 data'!$AP$8*G13+'1831 data'!$AP$9*I13+'1831 data'!$AP$10*J13+'1831 data'!$AP$11*K13+'1831 data'!$AP$12*L13+'1831 data'!$AP$13*M13+'1831 data'!$AP$14*N13)/D13</f>
        <v>0.45335213712302019</v>
      </c>
      <c r="AD13" s="17">
        <f t="shared" si="14"/>
        <v>0.92657451344902508</v>
      </c>
    </row>
    <row r="14" spans="1:32" x14ac:dyDescent="0.2">
      <c r="A14" s="1" t="s">
        <v>105</v>
      </c>
      <c r="B14" s="9">
        <f>SUMIF('1831 data'!$I$4:$I$499,12,'1831 data'!L$4:L$499)</f>
        <v>4523</v>
      </c>
      <c r="C14" s="9">
        <f>SUMIF('1831 data'!$I$4:$I$499,12,'1831 data'!M$4:M$499)</f>
        <v>5102</v>
      </c>
      <c r="D14" s="9">
        <f>SUMIF('1831 data'!$I$4:$I$499,12,'1831 data'!N$4:N$499)</f>
        <v>25586</v>
      </c>
      <c r="E14" s="9">
        <f>SUMIF('1831 data'!$I$4:$I$499,12,'1831 data'!O$4:O$499)</f>
        <v>5847</v>
      </c>
      <c r="F14" s="9">
        <f>SUMIF('1831 data'!$I$4:$I$499,12,'1831 data'!P$4:P$499)</f>
        <v>328</v>
      </c>
      <c r="G14" s="9">
        <f>SUMIF('1831 data'!$I$4:$I$499,12,'1831 data'!Q$4:Q$499)</f>
        <v>152</v>
      </c>
      <c r="H14" s="9">
        <f>SUMIF('1831 data'!$I$4:$I$499,12,'1831 data'!R$4:R$499)</f>
        <v>1588</v>
      </c>
      <c r="I14" s="9">
        <f>SUMIF('1831 data'!$I$4:$I$499,12,'1831 data'!S$4:S$499)</f>
        <v>48</v>
      </c>
      <c r="J14" s="9">
        <f>SUMIF('1831 data'!$I$4:$I$499,12,'1831 data'!T$4:T$499)</f>
        <v>1849</v>
      </c>
      <c r="K14" s="9">
        <f>SUMIF('1831 data'!$I$4:$I$499,12,'1831 data'!U$4:U$499)</f>
        <v>513</v>
      </c>
      <c r="L14" s="9">
        <f>SUMIF('1831 data'!$I$4:$I$499,12,'1831 data'!V$4:V$499)</f>
        <v>883</v>
      </c>
      <c r="M14" s="9">
        <f>SUMIF('1831 data'!$I$4:$I$499,12,'1831 data'!W$4:W$499)</f>
        <v>354</v>
      </c>
      <c r="N14" s="9">
        <f>SUMIF('1831 data'!$I$4:$I$499,12,'1831 data'!X$4:X$499)</f>
        <v>132</v>
      </c>
      <c r="O14" s="17">
        <f t="shared" si="0"/>
        <v>5.6097143834445015E-2</v>
      </c>
      <c r="P14" s="17">
        <f t="shared" si="1"/>
        <v>2.5996237386694033E-2</v>
      </c>
      <c r="Q14" s="17">
        <f t="shared" si="2"/>
        <v>0.27159226953993498</v>
      </c>
      <c r="R14" s="17">
        <f t="shared" si="3"/>
        <v>8.2093381221139041E-3</v>
      </c>
      <c r="S14" s="17">
        <f t="shared" si="4"/>
        <v>0.31623054557892938</v>
      </c>
      <c r="T14" s="17">
        <f t="shared" si="5"/>
        <v>8.7737301180092361E-2</v>
      </c>
      <c r="U14" s="17">
        <f t="shared" si="6"/>
        <v>0.15101761587138704</v>
      </c>
      <c r="V14" s="17">
        <f t="shared" si="7"/>
        <v>6.0543868650590048E-2</v>
      </c>
      <c r="W14" s="17">
        <f t="shared" si="8"/>
        <v>2.2575679835813236E-2</v>
      </c>
      <c r="X14" s="21">
        <f t="shared" si="9"/>
        <v>0.97255998333210769</v>
      </c>
      <c r="Y14" s="17">
        <f t="shared" si="10"/>
        <v>0.35368565076107406</v>
      </c>
      <c r="Z14" s="17">
        <f t="shared" si="11"/>
        <v>0.49803317940824354</v>
      </c>
      <c r="AA14" s="17">
        <f t="shared" si="12"/>
        <v>8.7737301180092361E-2</v>
      </c>
      <c r="AB14" s="17">
        <f t="shared" si="13"/>
        <v>6.0543868650590048E-2</v>
      </c>
      <c r="AC14" s="21">
        <f>('1831 data'!$AP$6*H14+'1831 data'!$AP$7*F14+'1831 data'!$AP$8*G14+'1831 data'!$AP$9*I14+'1831 data'!$AP$10*J14+'1831 data'!$AP$11*K14+'1831 data'!$AP$12*L14+'1831 data'!$AP$13*M14+'1831 data'!$AP$14*N14)/D14</f>
        <v>0.52962557648714137</v>
      </c>
      <c r="AD14" s="17">
        <f t="shared" si="14"/>
        <v>1.082464425905127</v>
      </c>
    </row>
    <row r="15" spans="1:32" x14ac:dyDescent="0.2">
      <c r="A15" s="1" t="s">
        <v>421</v>
      </c>
      <c r="B15" s="9">
        <f>SUMIF('1831 data'!$I$4:$I$499,13,'1831 data'!L$4:L$499)</f>
        <v>2612</v>
      </c>
      <c r="C15" s="9">
        <f>SUMIF('1831 data'!$I$4:$I$499,13,'1831 data'!M$4:M$499)</f>
        <v>3016</v>
      </c>
      <c r="D15" s="9">
        <f>SUMIF('1831 data'!$I$4:$I$499,13,'1831 data'!N$4:N$499)</f>
        <v>15563</v>
      </c>
      <c r="E15" s="9">
        <f>SUMIF('1831 data'!$I$4:$I$499,13,'1831 data'!O$4:O$499)</f>
        <v>3808</v>
      </c>
      <c r="F15" s="9">
        <f>SUMIF('1831 data'!$I$4:$I$499,13,'1831 data'!P$4:P$499)</f>
        <v>383</v>
      </c>
      <c r="G15" s="9">
        <f>SUMIF('1831 data'!$I$4:$I$499,13,'1831 data'!Q$4:Q$499)</f>
        <v>94</v>
      </c>
      <c r="H15" s="9">
        <f>SUMIF('1831 data'!$I$4:$I$499,13,'1831 data'!R$4:R$499)</f>
        <v>1482</v>
      </c>
      <c r="I15" s="9">
        <f>SUMIF('1831 data'!$I$4:$I$499,13,'1831 data'!S$4:S$499)</f>
        <v>133</v>
      </c>
      <c r="J15" s="9">
        <f>SUMIF('1831 data'!$I$4:$I$499,13,'1831 data'!T$4:T$499)</f>
        <v>932</v>
      </c>
      <c r="K15" s="9">
        <f>SUMIF('1831 data'!$I$4:$I$499,13,'1831 data'!U$4:U$499)</f>
        <v>133</v>
      </c>
      <c r="L15" s="9">
        <f>SUMIF('1831 data'!$I$4:$I$499,13,'1831 data'!V$4:V$499)</f>
        <v>439</v>
      </c>
      <c r="M15" s="9">
        <f>SUMIF('1831 data'!$I$4:$I$499,13,'1831 data'!W$4:W$499)</f>
        <v>175</v>
      </c>
      <c r="N15" s="9">
        <f>SUMIF('1831 data'!$I$4:$I$499,13,'1831 data'!X$4:X$499)</f>
        <v>37</v>
      </c>
      <c r="O15" s="17">
        <f t="shared" si="0"/>
        <v>0.10057773109243698</v>
      </c>
      <c r="P15" s="17">
        <f t="shared" si="1"/>
        <v>2.4684873949579831E-2</v>
      </c>
      <c r="Q15" s="17">
        <f t="shared" si="2"/>
        <v>0.38918067226890757</v>
      </c>
      <c r="R15" s="17">
        <f t="shared" si="3"/>
        <v>3.4926470588235295E-2</v>
      </c>
      <c r="S15" s="17">
        <f t="shared" si="4"/>
        <v>0.24474789915966386</v>
      </c>
      <c r="T15" s="17">
        <f t="shared" si="5"/>
        <v>3.4926470588235295E-2</v>
      </c>
      <c r="U15" s="17">
        <f t="shared" si="6"/>
        <v>0.11528361344537816</v>
      </c>
      <c r="V15" s="17">
        <f t="shared" si="7"/>
        <v>4.595588235294118E-2</v>
      </c>
      <c r="W15" s="17">
        <f t="shared" si="8"/>
        <v>9.7163865546218489E-3</v>
      </c>
      <c r="X15" s="21">
        <f t="shared" si="9"/>
        <v>1.0413322537060092</v>
      </c>
      <c r="Y15" s="17">
        <f t="shared" si="10"/>
        <v>0.51444327731092443</v>
      </c>
      <c r="Z15" s="17">
        <f t="shared" si="11"/>
        <v>0.40467436974789922</v>
      </c>
      <c r="AA15" s="17">
        <f t="shared" si="12"/>
        <v>3.4926470588235295E-2</v>
      </c>
      <c r="AB15" s="17">
        <f t="shared" si="13"/>
        <v>4.595588235294118E-2</v>
      </c>
      <c r="AC15" s="21">
        <f>('1831 data'!$AP$6*H15+'1831 data'!$AP$7*F15+'1831 data'!$AP$8*G15+'1831 data'!$AP$9*I15+'1831 data'!$AP$10*J15+'1831 data'!$AP$11*K15+'1831 data'!$AP$12*L15+'1831 data'!$AP$13*M15+'1831 data'!$AP$14*N15)/D15</f>
        <v>0.46915761742594614</v>
      </c>
      <c r="AD15" s="17">
        <f t="shared" si="14"/>
        <v>0.95887822180793758</v>
      </c>
    </row>
    <row r="16" spans="1:32" x14ac:dyDescent="0.2">
      <c r="A16" s="1" t="s">
        <v>3</v>
      </c>
      <c r="B16" s="9">
        <f>SUMIF('1831 data'!$I$4:$I$499,14,'1831 data'!L$4:L$499)</f>
        <v>1761</v>
      </c>
      <c r="C16" s="9">
        <f>SUMIF('1831 data'!$I$4:$I$499,14,'1831 data'!M$4:M$499)</f>
        <v>1906</v>
      </c>
      <c r="D16" s="9">
        <f>SUMIF('1831 data'!$I$4:$I$499,14,'1831 data'!N$4:N$499)</f>
        <v>10157</v>
      </c>
      <c r="E16" s="9">
        <f>SUMIF('1831 data'!$I$4:$I$499,14,'1831 data'!O$4:O$499)</f>
        <v>2457</v>
      </c>
      <c r="F16" s="9">
        <f>SUMIF('1831 data'!$I$4:$I$499,14,'1831 data'!P$4:P$499)</f>
        <v>360</v>
      </c>
      <c r="G16" s="9">
        <f>SUMIF('1831 data'!$I$4:$I$499,14,'1831 data'!Q$4:Q$499)</f>
        <v>131</v>
      </c>
      <c r="H16" s="9">
        <f>SUMIF('1831 data'!$I$4:$I$499,14,'1831 data'!R$4:R$499)</f>
        <v>1174</v>
      </c>
      <c r="I16" s="9">
        <f>SUMIF('1831 data'!$I$4:$I$499,14,'1831 data'!S$4:S$499)</f>
        <v>25</v>
      </c>
      <c r="J16" s="9">
        <f>SUMIF('1831 data'!$I$4:$I$499,14,'1831 data'!T$4:T$499)</f>
        <v>484</v>
      </c>
      <c r="K16" s="9">
        <f>SUMIF('1831 data'!$I$4:$I$499,14,'1831 data'!U$4:U$499)</f>
        <v>42</v>
      </c>
      <c r="L16" s="9">
        <f>SUMIF('1831 data'!$I$4:$I$499,14,'1831 data'!V$4:V$499)</f>
        <v>96</v>
      </c>
      <c r="M16" s="9">
        <f>SUMIF('1831 data'!$I$4:$I$499,14,'1831 data'!W$4:W$499)</f>
        <v>137</v>
      </c>
      <c r="N16" s="9">
        <f>SUMIF('1831 data'!$I$4:$I$499,14,'1831 data'!X$4:X$499)</f>
        <v>8</v>
      </c>
      <c r="O16" s="17">
        <f t="shared" si="0"/>
        <v>0.14652014652014653</v>
      </c>
      <c r="P16" s="17">
        <f t="shared" si="1"/>
        <v>5.3317053317053317E-2</v>
      </c>
      <c r="Q16" s="17">
        <f t="shared" si="2"/>
        <v>0.4778184778184778</v>
      </c>
      <c r="R16" s="17">
        <f t="shared" si="3"/>
        <v>1.0175010175010175E-2</v>
      </c>
      <c r="S16" s="17">
        <f t="shared" si="4"/>
        <v>0.196988196988197</v>
      </c>
      <c r="T16" s="17">
        <f t="shared" si="5"/>
        <v>1.7094017094017096E-2</v>
      </c>
      <c r="U16" s="17">
        <f t="shared" si="6"/>
        <v>3.9072039072039072E-2</v>
      </c>
      <c r="V16" s="17">
        <f t="shared" si="7"/>
        <v>5.5759055759055758E-2</v>
      </c>
      <c r="W16" s="17">
        <f t="shared" si="8"/>
        <v>3.2560032560032559E-3</v>
      </c>
      <c r="X16" s="21">
        <f t="shared" si="9"/>
        <v>1.0294977504672493</v>
      </c>
      <c r="Y16" s="17">
        <f t="shared" si="10"/>
        <v>0.67765567765567769</v>
      </c>
      <c r="Z16" s="17">
        <f t="shared" si="11"/>
        <v>0.24949124949124951</v>
      </c>
      <c r="AA16" s="17">
        <f t="shared" si="12"/>
        <v>1.7094017094017096E-2</v>
      </c>
      <c r="AB16" s="17">
        <f t="shared" si="13"/>
        <v>5.5759055759055758E-2</v>
      </c>
      <c r="AC16" s="21">
        <f>('1831 data'!$AP$6*H16+'1831 data'!$AP$7*F16+'1831 data'!$AP$8*G16+'1831 data'!$AP$9*I16+'1831 data'!$AP$10*J16+'1831 data'!$AP$11*K16+'1831 data'!$AP$12*L16+'1831 data'!$AP$13*M16+'1831 data'!$AP$14*N16)/D16</f>
        <v>0.43246037215713301</v>
      </c>
      <c r="AD16" s="17">
        <f t="shared" si="14"/>
        <v>0.88387530598261044</v>
      </c>
    </row>
    <row r="17" spans="1:30" x14ac:dyDescent="0.2">
      <c r="A17" s="1" t="s">
        <v>329</v>
      </c>
      <c r="B17" s="9">
        <f>SUMIF('1831 data'!$I$4:$I$499,15,'1831 data'!L$4:L$499)</f>
        <v>3127</v>
      </c>
      <c r="C17" s="9">
        <f>SUMIF('1831 data'!$I$4:$I$499,15,'1831 data'!M$4:M$499)</f>
        <v>3621</v>
      </c>
      <c r="D17" s="9">
        <f>SUMIF('1831 data'!$I$4:$I$499,15,'1831 data'!N$4:N$499)</f>
        <v>18972</v>
      </c>
      <c r="E17" s="9">
        <f>SUMIF('1831 data'!$I$4:$I$499,15,'1831 data'!O$4:O$499)</f>
        <v>4725</v>
      </c>
      <c r="F17" s="9">
        <f>SUMIF('1831 data'!$I$4:$I$499,15,'1831 data'!P$4:P$499)</f>
        <v>380</v>
      </c>
      <c r="G17" s="9">
        <f>SUMIF('1831 data'!$I$4:$I$499,15,'1831 data'!Q$4:Q$499)</f>
        <v>120</v>
      </c>
      <c r="H17" s="9">
        <f>SUMIF('1831 data'!$I$4:$I$499,15,'1831 data'!R$4:R$499)</f>
        <v>1803</v>
      </c>
      <c r="I17" s="9">
        <f>SUMIF('1831 data'!$I$4:$I$499,15,'1831 data'!S$4:S$499)</f>
        <v>8</v>
      </c>
      <c r="J17" s="9">
        <f>SUMIF('1831 data'!$I$4:$I$499,15,'1831 data'!T$4:T$499)</f>
        <v>1124</v>
      </c>
      <c r="K17" s="9">
        <f>SUMIF('1831 data'!$I$4:$I$499,15,'1831 data'!U$4:U$499)</f>
        <v>207</v>
      </c>
      <c r="L17" s="9">
        <f>SUMIF('1831 data'!$I$4:$I$499,15,'1831 data'!V$4:V$499)</f>
        <v>729</v>
      </c>
      <c r="M17" s="9">
        <f>SUMIF('1831 data'!$I$4:$I$499,15,'1831 data'!W$4:W$499)</f>
        <v>238</v>
      </c>
      <c r="N17" s="9">
        <f>SUMIF('1831 data'!$I$4:$I$499,15,'1831 data'!X$4:X$499)</f>
        <v>116</v>
      </c>
      <c r="O17" s="17">
        <f t="shared" si="0"/>
        <v>8.0423280423280424E-2</v>
      </c>
      <c r="P17" s="17">
        <f t="shared" si="1"/>
        <v>2.5396825396825397E-2</v>
      </c>
      <c r="Q17" s="17">
        <f t="shared" si="2"/>
        <v>0.38158730158730159</v>
      </c>
      <c r="R17" s="17">
        <f t="shared" si="3"/>
        <v>1.6931216931216932E-3</v>
      </c>
      <c r="S17" s="17">
        <f t="shared" si="4"/>
        <v>0.23788359788359789</v>
      </c>
      <c r="T17" s="17">
        <f t="shared" si="5"/>
        <v>4.3809523809523812E-2</v>
      </c>
      <c r="U17" s="17">
        <f t="shared" si="6"/>
        <v>0.15428571428571428</v>
      </c>
      <c r="V17" s="17">
        <f t="shared" si="7"/>
        <v>5.0370370370370371E-2</v>
      </c>
      <c r="W17" s="17">
        <f t="shared" si="8"/>
        <v>2.4550264550264551E-2</v>
      </c>
      <c r="X17" s="21">
        <f t="shared" si="9"/>
        <v>1.0599231916159697</v>
      </c>
      <c r="Y17" s="17">
        <f t="shared" si="10"/>
        <v>0.4874074074074074</v>
      </c>
      <c r="Z17" s="17">
        <f t="shared" si="11"/>
        <v>0.4184126984126984</v>
      </c>
      <c r="AA17" s="17">
        <f t="shared" si="12"/>
        <v>4.3809523809523812E-2</v>
      </c>
      <c r="AB17" s="17">
        <f t="shared" si="13"/>
        <v>5.0370370370370371E-2</v>
      </c>
      <c r="AC17" s="21">
        <f>('1831 data'!$AP$6*H17+'1831 data'!$AP$7*F17+'1831 data'!$AP$8*G17+'1831 data'!$AP$9*I17+'1831 data'!$AP$10*J17+'1831 data'!$AP$11*K17+'1831 data'!$AP$12*L17+'1831 data'!$AP$13*M17+'1831 data'!$AP$14*N17)/D17</f>
        <v>0.48315939278937381</v>
      </c>
      <c r="AD17" s="17">
        <f t="shared" si="14"/>
        <v>0.98749546463626481</v>
      </c>
    </row>
    <row r="18" spans="1:30" x14ac:dyDescent="0.2">
      <c r="A18" s="1" t="s">
        <v>205</v>
      </c>
      <c r="B18" s="9">
        <f>SUMIF('1831 data'!$I$4:$I$499,16,'1831 data'!L$4:L$499)</f>
        <v>2351</v>
      </c>
      <c r="C18" s="9">
        <f>SUMIF('1831 data'!$I$4:$I$499,16,'1831 data'!M$4:M$499)</f>
        <v>2614</v>
      </c>
      <c r="D18" s="9">
        <f>SUMIF('1831 data'!$I$4:$I$499,16,'1831 data'!N$4:N$499)</f>
        <v>11962</v>
      </c>
      <c r="E18" s="9">
        <f>SUMIF('1831 data'!$I$4:$I$499,16,'1831 data'!O$4:O$499)</f>
        <v>3058</v>
      </c>
      <c r="F18" s="9">
        <f>SUMIF('1831 data'!$I$4:$I$499,16,'1831 data'!P$4:P$499)</f>
        <v>311</v>
      </c>
      <c r="G18" s="9">
        <f>SUMIF('1831 data'!$I$4:$I$499,16,'1831 data'!Q$4:Q$499)</f>
        <v>89</v>
      </c>
      <c r="H18" s="9">
        <f>SUMIF('1831 data'!$I$4:$I$499,16,'1831 data'!R$4:R$499)</f>
        <v>1194</v>
      </c>
      <c r="I18" s="9">
        <f>SUMIF('1831 data'!$I$4:$I$499,16,'1831 data'!S$4:S$499)</f>
        <v>251</v>
      </c>
      <c r="J18" s="9">
        <f>SUMIF('1831 data'!$I$4:$I$499,16,'1831 data'!T$4:T$499)</f>
        <v>772</v>
      </c>
      <c r="K18" s="9">
        <f>SUMIF('1831 data'!$I$4:$I$499,16,'1831 data'!U$4:U$499)</f>
        <v>78</v>
      </c>
      <c r="L18" s="9">
        <f>SUMIF('1831 data'!$I$4:$I$499,16,'1831 data'!V$4:V$499)</f>
        <v>154</v>
      </c>
      <c r="M18" s="9">
        <f>SUMIF('1831 data'!$I$4:$I$499,16,'1831 data'!W$4:W$499)</f>
        <v>184</v>
      </c>
      <c r="N18" s="9">
        <f>SUMIF('1831 data'!$I$4:$I$499,16,'1831 data'!X$4:X$499)</f>
        <v>25</v>
      </c>
      <c r="O18" s="17">
        <f t="shared" si="0"/>
        <v>0.10170045781556573</v>
      </c>
      <c r="P18" s="17">
        <f t="shared" si="1"/>
        <v>2.9103989535644213E-2</v>
      </c>
      <c r="Q18" s="17">
        <f t="shared" si="2"/>
        <v>0.39045127534336166</v>
      </c>
      <c r="R18" s="17">
        <f t="shared" si="3"/>
        <v>8.2079790712884237E-2</v>
      </c>
      <c r="S18" s="17">
        <f t="shared" si="4"/>
        <v>0.25245258338783516</v>
      </c>
      <c r="T18" s="17">
        <f t="shared" si="5"/>
        <v>2.5506867233485938E-2</v>
      </c>
      <c r="U18" s="17">
        <f t="shared" si="6"/>
        <v>5.0359712230215826E-2</v>
      </c>
      <c r="V18" s="17">
        <f t="shared" si="7"/>
        <v>6.0170045781556575E-2</v>
      </c>
      <c r="W18" s="17">
        <f t="shared" si="8"/>
        <v>8.1752779594506213E-3</v>
      </c>
      <c r="X18" s="21">
        <f t="shared" si="9"/>
        <v>1.0879761646609705</v>
      </c>
      <c r="Y18" s="17">
        <f t="shared" si="10"/>
        <v>0.52125572269457154</v>
      </c>
      <c r="Z18" s="17">
        <f t="shared" si="11"/>
        <v>0.39306736429038586</v>
      </c>
      <c r="AA18" s="17">
        <f t="shared" si="12"/>
        <v>2.5506867233485938E-2</v>
      </c>
      <c r="AB18" s="17">
        <f t="shared" si="13"/>
        <v>6.0170045781556575E-2</v>
      </c>
      <c r="AC18" s="21">
        <f>('1831 data'!$AP$6*H18+'1831 data'!$AP$7*F18+'1831 data'!$AP$8*G18+'1831 data'!$AP$9*I18+'1831 data'!$AP$10*J18+'1831 data'!$AP$11*K18+'1831 data'!$AP$12*L18+'1831 data'!$AP$13*M18+'1831 data'!$AP$14*N18)/D18</f>
        <v>0.47550576826617624</v>
      </c>
      <c r="AD18" s="17">
        <f t="shared" si="14"/>
        <v>0.97185276034968737</v>
      </c>
    </row>
    <row r="19" spans="1:30" x14ac:dyDescent="0.2">
      <c r="A19" s="1" t="s">
        <v>330</v>
      </c>
      <c r="B19" s="9">
        <f>SUMIF('1831 data'!$I$4:$I$499,17,'1831 data'!L$4:L$499)</f>
        <v>3236</v>
      </c>
      <c r="C19" s="9">
        <f>SUMIF('1831 data'!$I$4:$I$499,17,'1831 data'!M$4:M$499)</f>
        <v>3445</v>
      </c>
      <c r="D19" s="9">
        <f>SUMIF('1831 data'!$I$4:$I$499,17,'1831 data'!N$4:N$499)</f>
        <v>17172</v>
      </c>
      <c r="E19" s="9">
        <f>SUMIF('1831 data'!$I$4:$I$499,17,'1831 data'!O$4:O$499)</f>
        <v>4265</v>
      </c>
      <c r="F19" s="9">
        <f>SUMIF('1831 data'!$I$4:$I$499,17,'1831 data'!P$4:P$499)</f>
        <v>546</v>
      </c>
      <c r="G19" s="9">
        <f>SUMIF('1831 data'!$I$4:$I$499,17,'1831 data'!Q$4:Q$499)</f>
        <v>218</v>
      </c>
      <c r="H19" s="9">
        <f>SUMIF('1831 data'!$I$4:$I$499,17,'1831 data'!R$4:R$499)</f>
        <v>1611</v>
      </c>
      <c r="I19" s="9">
        <f>SUMIF('1831 data'!$I$4:$I$499,17,'1831 data'!S$4:S$499)</f>
        <v>1</v>
      </c>
      <c r="J19" s="9">
        <f>SUMIF('1831 data'!$I$4:$I$499,17,'1831 data'!T$4:T$499)</f>
        <v>879</v>
      </c>
      <c r="K19" s="9">
        <f>SUMIF('1831 data'!$I$4:$I$499,17,'1831 data'!U$4:U$499)</f>
        <v>99</v>
      </c>
      <c r="L19" s="9">
        <f>SUMIF('1831 data'!$I$4:$I$499,17,'1831 data'!V$4:V$499)</f>
        <v>442</v>
      </c>
      <c r="M19" s="9">
        <f>SUMIF('1831 data'!$I$4:$I$499,17,'1831 data'!W$4:W$499)</f>
        <v>412</v>
      </c>
      <c r="N19" s="9">
        <f>SUMIF('1831 data'!$I$4:$I$499,17,'1831 data'!X$4:X$499)</f>
        <v>57</v>
      </c>
      <c r="O19" s="17">
        <f t="shared" si="0"/>
        <v>0.1280187573270809</v>
      </c>
      <c r="P19" s="17">
        <f t="shared" si="1"/>
        <v>5.1113716295427901E-2</v>
      </c>
      <c r="Q19" s="17">
        <f t="shared" si="2"/>
        <v>0.37772567409144198</v>
      </c>
      <c r="R19" s="17">
        <f t="shared" si="3"/>
        <v>2.3446658851113716E-4</v>
      </c>
      <c r="S19" s="17">
        <f t="shared" si="4"/>
        <v>0.20609613130128956</v>
      </c>
      <c r="T19" s="17">
        <f t="shared" si="5"/>
        <v>2.3212192262602578E-2</v>
      </c>
      <c r="U19" s="17">
        <f t="shared" si="6"/>
        <v>0.10363423212192263</v>
      </c>
      <c r="V19" s="17">
        <f t="shared" si="7"/>
        <v>9.6600234466588511E-2</v>
      </c>
      <c r="W19" s="17">
        <f t="shared" si="8"/>
        <v>1.3364595545134817E-2</v>
      </c>
      <c r="X19" s="21">
        <f t="shared" si="9"/>
        <v>1.0570215794267932</v>
      </c>
      <c r="Y19" s="17">
        <f t="shared" si="10"/>
        <v>0.55685814771395081</v>
      </c>
      <c r="Z19" s="17">
        <f t="shared" si="11"/>
        <v>0.32332942555685817</v>
      </c>
      <c r="AA19" s="17">
        <f t="shared" si="12"/>
        <v>2.3212192262602578E-2</v>
      </c>
      <c r="AB19" s="17">
        <f t="shared" si="13"/>
        <v>9.6600234466588511E-2</v>
      </c>
      <c r="AC19" s="21">
        <f>('1831 data'!$AP$6*H19+'1831 data'!$AP$7*F19+'1831 data'!$AP$8*G19+'1831 data'!$AP$9*I19+'1831 data'!$AP$10*J19+'1831 data'!$AP$11*K19+'1831 data'!$AP$12*L19+'1831 data'!$AP$13*M19+'1831 data'!$AP$14*N19)/D19</f>
        <v>0.45635336594456094</v>
      </c>
      <c r="AD19" s="17">
        <f t="shared" si="14"/>
        <v>0.93270851372685704</v>
      </c>
    </row>
    <row r="20" spans="1:30" x14ac:dyDescent="0.2">
      <c r="A20" s="1" t="s">
        <v>331</v>
      </c>
      <c r="B20" s="9">
        <f>SUMIF('1831 data'!$I$4:$I$499,18,'1831 data'!L$4:L$499)</f>
        <v>3025</v>
      </c>
      <c r="C20" s="9">
        <f>SUMIF('1831 data'!$I$4:$I$499,18,'1831 data'!M$4:M$499)</f>
        <v>3139</v>
      </c>
      <c r="D20" s="9">
        <f>SUMIF('1831 data'!$I$4:$I$499,18,'1831 data'!N$4:N$499)</f>
        <v>15980</v>
      </c>
      <c r="E20" s="9">
        <f>SUMIF('1831 data'!$I$4:$I$499,18,'1831 data'!O$4:O$499)</f>
        <v>4013</v>
      </c>
      <c r="F20" s="9">
        <f>SUMIF('1831 data'!$I$4:$I$499,18,'1831 data'!P$4:P$499)</f>
        <v>614</v>
      </c>
      <c r="G20" s="9">
        <f>SUMIF('1831 data'!$I$4:$I$499,18,'1831 data'!Q$4:Q$499)</f>
        <v>186</v>
      </c>
      <c r="H20" s="9">
        <f>SUMIF('1831 data'!$I$4:$I$499,18,'1831 data'!R$4:R$499)</f>
        <v>1799</v>
      </c>
      <c r="I20" s="9">
        <f>SUMIF('1831 data'!$I$4:$I$499,18,'1831 data'!S$4:S$499)</f>
        <v>100</v>
      </c>
      <c r="J20" s="9">
        <f>SUMIF('1831 data'!$I$4:$I$499,18,'1831 data'!T$4:T$499)</f>
        <v>845</v>
      </c>
      <c r="K20" s="9">
        <f>SUMIF('1831 data'!$I$4:$I$499,18,'1831 data'!U$4:U$499)</f>
        <v>68</v>
      </c>
      <c r="L20" s="9">
        <f>SUMIF('1831 data'!$I$4:$I$499,18,'1831 data'!V$4:V$499)</f>
        <v>190</v>
      </c>
      <c r="M20" s="9">
        <f>SUMIF('1831 data'!$I$4:$I$499,18,'1831 data'!W$4:W$499)</f>
        <v>198</v>
      </c>
      <c r="N20" s="9">
        <f>SUMIF('1831 data'!$I$4:$I$499,18,'1831 data'!X$4:X$499)</f>
        <v>13</v>
      </c>
      <c r="O20" s="17">
        <f t="shared" si="0"/>
        <v>0.15300274109145279</v>
      </c>
      <c r="P20" s="17">
        <f t="shared" si="1"/>
        <v>4.6349364565163219E-2</v>
      </c>
      <c r="Q20" s="17">
        <f t="shared" si="2"/>
        <v>0.44829304759531524</v>
      </c>
      <c r="R20" s="17">
        <f t="shared" si="3"/>
        <v>2.4919013207076998E-2</v>
      </c>
      <c r="S20" s="17">
        <f t="shared" si="4"/>
        <v>0.21056566159980064</v>
      </c>
      <c r="T20" s="17">
        <f t="shared" si="5"/>
        <v>1.694492898081236E-2</v>
      </c>
      <c r="U20" s="17">
        <f t="shared" si="6"/>
        <v>4.7346125093446302E-2</v>
      </c>
      <c r="V20" s="17">
        <f t="shared" si="7"/>
        <v>4.9339646150012462E-2</v>
      </c>
      <c r="W20" s="17">
        <f t="shared" si="8"/>
        <v>3.2394717169200102E-3</v>
      </c>
      <c r="X20" s="21">
        <f t="shared" si="9"/>
        <v>1.0687548109957565</v>
      </c>
      <c r="Y20" s="17">
        <f t="shared" si="10"/>
        <v>0.64764515325193128</v>
      </c>
      <c r="Z20" s="17">
        <f t="shared" si="11"/>
        <v>0.28607027161724397</v>
      </c>
      <c r="AA20" s="17">
        <f t="shared" si="12"/>
        <v>1.694492898081236E-2</v>
      </c>
      <c r="AB20" s="17">
        <f t="shared" si="13"/>
        <v>4.9339646150012462E-2</v>
      </c>
      <c r="AC20" s="21">
        <f>('1831 data'!$AP$6*H20+'1831 data'!$AP$7*F20+'1831 data'!$AP$8*G20+'1831 data'!$AP$9*I20+'1831 data'!$AP$10*J20+'1831 data'!$AP$11*K20+'1831 data'!$AP$12*L20+'1831 data'!$AP$13*M20+'1831 data'!$AP$14*N20)/D20</f>
        <v>0.45819774718397999</v>
      </c>
      <c r="AD20" s="17">
        <f t="shared" si="14"/>
        <v>0.93647811468291353</v>
      </c>
    </row>
    <row r="21" spans="1:30" x14ac:dyDescent="0.2">
      <c r="A21" s="1" t="s">
        <v>423</v>
      </c>
      <c r="B21" s="9">
        <f>SUMIF('1831 data'!$I$4:$I$499,19,'1831 data'!L$4:L$499)</f>
        <v>1538</v>
      </c>
      <c r="C21" s="9">
        <f>SUMIF('1831 data'!$I$4:$I$499,19,'1831 data'!M$4:M$499)</f>
        <v>1773</v>
      </c>
      <c r="D21" s="9">
        <f>SUMIF('1831 data'!$I$4:$I$499,19,'1831 data'!N$4:N$499)</f>
        <v>9755</v>
      </c>
      <c r="E21" s="9">
        <f>SUMIF('1831 data'!$I$4:$I$499,19,'1831 data'!O$4:O$499)</f>
        <v>2469</v>
      </c>
      <c r="F21" s="9">
        <f>SUMIF('1831 data'!$I$4:$I$499,19,'1831 data'!P$4:P$499)</f>
        <v>241</v>
      </c>
      <c r="G21" s="9">
        <f>SUMIF('1831 data'!$I$4:$I$499,19,'1831 data'!Q$4:Q$499)</f>
        <v>123</v>
      </c>
      <c r="H21" s="9">
        <f>SUMIF('1831 data'!$I$4:$I$499,19,'1831 data'!R$4:R$499)</f>
        <v>932</v>
      </c>
      <c r="I21" s="9">
        <f>SUMIF('1831 data'!$I$4:$I$499,19,'1831 data'!S$4:S$499)</f>
        <v>5</v>
      </c>
      <c r="J21" s="9">
        <f>SUMIF('1831 data'!$I$4:$I$499,19,'1831 data'!T$4:T$499)</f>
        <v>389</v>
      </c>
      <c r="K21" s="9">
        <f>SUMIF('1831 data'!$I$4:$I$499,19,'1831 data'!U$4:U$499)</f>
        <v>57</v>
      </c>
      <c r="L21" s="9">
        <f>SUMIF('1831 data'!$I$4:$I$499,19,'1831 data'!V$4:V$499)</f>
        <v>575</v>
      </c>
      <c r="M21" s="9">
        <f>SUMIF('1831 data'!$I$4:$I$499,19,'1831 data'!W$4:W$499)</f>
        <v>103</v>
      </c>
      <c r="N21" s="9">
        <f>SUMIF('1831 data'!$I$4:$I$499,19,'1831 data'!X$4:X$499)</f>
        <v>44</v>
      </c>
      <c r="O21" s="17">
        <f t="shared" si="0"/>
        <v>9.7610368570271361E-2</v>
      </c>
      <c r="P21" s="17">
        <f t="shared" si="1"/>
        <v>4.9817739975698661E-2</v>
      </c>
      <c r="Q21" s="17">
        <f t="shared" si="2"/>
        <v>0.37748076144187931</v>
      </c>
      <c r="R21" s="17">
        <f t="shared" si="3"/>
        <v>2.025111381125962E-3</v>
      </c>
      <c r="S21" s="17">
        <f t="shared" si="4"/>
        <v>0.15755366545159985</v>
      </c>
      <c r="T21" s="17">
        <f t="shared" si="5"/>
        <v>2.3086269744835967E-2</v>
      </c>
      <c r="U21" s="17">
        <f t="shared" si="6"/>
        <v>0.23288780882948562</v>
      </c>
      <c r="V21" s="17">
        <f t="shared" si="7"/>
        <v>4.1717294451194813E-2</v>
      </c>
      <c r="W21" s="17">
        <f t="shared" si="8"/>
        <v>1.7820980153908466E-2</v>
      </c>
      <c r="X21" s="21">
        <f t="shared" si="9"/>
        <v>1.0771582551737453</v>
      </c>
      <c r="Y21" s="17">
        <f t="shared" si="10"/>
        <v>0.52490886998784936</v>
      </c>
      <c r="Z21" s="17">
        <f t="shared" si="11"/>
        <v>0.41028756581611991</v>
      </c>
      <c r="AA21" s="17">
        <f t="shared" si="12"/>
        <v>2.3086269744835967E-2</v>
      </c>
      <c r="AB21" s="17">
        <f t="shared" si="13"/>
        <v>4.1717294451194813E-2</v>
      </c>
      <c r="AC21" s="21">
        <f>('1831 data'!$AP$6*H21+'1831 data'!$AP$7*F21+'1831 data'!$AP$8*G21+'1831 data'!$AP$9*I21+'1831 data'!$AP$10*J21+'1831 data'!$AP$11*K21+'1831 data'!$AP$12*L21+'1831 data'!$AP$13*M21+'1831 data'!$AP$14*N21)/D21</f>
        <v>0.44782162993336749</v>
      </c>
      <c r="AD21" s="17">
        <f t="shared" si="14"/>
        <v>0.91527109919603744</v>
      </c>
    </row>
    <row r="22" spans="1:30" x14ac:dyDescent="0.2">
      <c r="A22" s="1" t="s">
        <v>125</v>
      </c>
      <c r="B22" s="9">
        <f>SUMIF('1831 data'!$I$4:$I$499,20,'1831 data'!L$4:L$499)</f>
        <v>2587</v>
      </c>
      <c r="C22" s="9">
        <f>SUMIF('1831 data'!$I$4:$I$499,20,'1831 data'!M$4:M$499)</f>
        <v>3065</v>
      </c>
      <c r="D22" s="9">
        <f>SUMIF('1831 data'!$I$4:$I$499,20,'1831 data'!N$4:N$499)</f>
        <v>16066</v>
      </c>
      <c r="E22" s="9">
        <f>SUMIF('1831 data'!$I$4:$I$499,20,'1831 data'!O$4:O$499)</f>
        <v>4093</v>
      </c>
      <c r="F22" s="9">
        <f>SUMIF('1831 data'!$I$4:$I$499,20,'1831 data'!P$4:P$499)</f>
        <v>359</v>
      </c>
      <c r="G22" s="9">
        <f>SUMIF('1831 data'!$I$4:$I$499,20,'1831 data'!Q$4:Q$499)</f>
        <v>185</v>
      </c>
      <c r="H22" s="9">
        <f>SUMIF('1831 data'!$I$4:$I$499,20,'1831 data'!R$4:R$499)</f>
        <v>1577</v>
      </c>
      <c r="I22" s="9">
        <f>SUMIF('1831 data'!$I$4:$I$499,20,'1831 data'!S$4:S$499)</f>
        <v>2</v>
      </c>
      <c r="J22" s="9">
        <f>SUMIF('1831 data'!$I$4:$I$499,20,'1831 data'!T$4:T$499)</f>
        <v>916</v>
      </c>
      <c r="K22" s="9">
        <f>SUMIF('1831 data'!$I$4:$I$499,20,'1831 data'!U$4:U$499)</f>
        <v>149</v>
      </c>
      <c r="L22" s="9">
        <f>SUMIF('1831 data'!$I$4:$I$499,20,'1831 data'!V$4:V$499)</f>
        <v>677</v>
      </c>
      <c r="M22" s="9">
        <f>SUMIF('1831 data'!$I$4:$I$499,20,'1831 data'!W$4:W$499)</f>
        <v>136</v>
      </c>
      <c r="N22" s="9">
        <f>SUMIF('1831 data'!$I$4:$I$499,20,'1831 data'!X$4:X$499)</f>
        <v>92</v>
      </c>
      <c r="O22" s="17">
        <f t="shared" si="0"/>
        <v>8.7710725629122896E-2</v>
      </c>
      <c r="P22" s="17">
        <f t="shared" si="1"/>
        <v>4.5199120449548005E-2</v>
      </c>
      <c r="Q22" s="17">
        <f t="shared" si="2"/>
        <v>0.38529196188614706</v>
      </c>
      <c r="R22" s="17">
        <f t="shared" si="3"/>
        <v>4.8863913999511361E-4</v>
      </c>
      <c r="S22" s="17">
        <f t="shared" si="4"/>
        <v>0.22379672611776202</v>
      </c>
      <c r="T22" s="17">
        <f t="shared" si="5"/>
        <v>3.6403615929635966E-2</v>
      </c>
      <c r="U22" s="17">
        <f t="shared" si="6"/>
        <v>0.16540434888834596</v>
      </c>
      <c r="V22" s="17">
        <f t="shared" si="7"/>
        <v>3.3227461519667725E-2</v>
      </c>
      <c r="W22" s="17">
        <f t="shared" si="8"/>
        <v>2.2477400439775225E-2</v>
      </c>
      <c r="X22" s="21">
        <f t="shared" si="9"/>
        <v>1.0842256565338237</v>
      </c>
      <c r="Y22" s="17">
        <f t="shared" si="10"/>
        <v>0.51820180796481796</v>
      </c>
      <c r="Z22" s="17">
        <f t="shared" si="11"/>
        <v>0.41216711458587829</v>
      </c>
      <c r="AA22" s="17">
        <f t="shared" si="12"/>
        <v>3.6403615929635966E-2</v>
      </c>
      <c r="AB22" s="17">
        <f t="shared" si="13"/>
        <v>3.3227461519667725E-2</v>
      </c>
      <c r="AC22" s="21">
        <f>('1831 data'!$AP$6*H22+'1831 data'!$AP$7*F22+'1831 data'!$AP$8*G22+'1831 data'!$AP$9*I22+'1831 data'!$AP$10*J22+'1831 data'!$AP$11*K22+'1831 data'!$AP$12*L22+'1831 data'!$AP$13*M22+'1831 data'!$AP$14*N22)/D22</f>
        <v>0.48540395867048425</v>
      </c>
      <c r="AD22" s="17">
        <f t="shared" si="14"/>
        <v>0.99208297480527463</v>
      </c>
    </row>
    <row r="23" spans="1:30" x14ac:dyDescent="0.2">
      <c r="A23" s="1" t="s">
        <v>426</v>
      </c>
      <c r="B23" s="9">
        <f>SUMIF('1831 data'!$I$4:$I$499,21,'1831 data'!L$4:L$499)</f>
        <v>8044</v>
      </c>
      <c r="C23" s="9">
        <f>SUMIF('1831 data'!$I$4:$I$499,21,'1831 data'!M$4:M$499)</f>
        <v>18045</v>
      </c>
      <c r="D23" s="9">
        <f>SUMIF('1831 data'!$I$4:$I$499,21,'1831 data'!N$4:N$499)</f>
        <v>76706</v>
      </c>
      <c r="E23" s="9">
        <f>SUMIF('1831 data'!$I$4:$I$499,21,'1831 data'!O$4:O$499)</f>
        <v>17054</v>
      </c>
      <c r="F23" s="9">
        <f>SUMIF('1831 data'!$I$4:$I$499,21,'1831 data'!P$4:P$499)</f>
        <v>68</v>
      </c>
      <c r="G23" s="9">
        <f>SUMIF('1831 data'!$I$4:$I$499,21,'1831 data'!Q$4:Q$499)</f>
        <v>83</v>
      </c>
      <c r="H23" s="9">
        <f>SUMIF('1831 data'!$I$4:$I$499,21,'1831 data'!R$4:R$499)</f>
        <v>316</v>
      </c>
      <c r="I23" s="9">
        <f>SUMIF('1831 data'!$I$4:$I$499,21,'1831 data'!S$4:S$499)</f>
        <v>56</v>
      </c>
      <c r="J23" s="9">
        <f>SUMIF('1831 data'!$I$4:$I$499,21,'1831 data'!T$4:T$499)</f>
        <v>8143</v>
      </c>
      <c r="K23" s="9">
        <f>SUMIF('1831 data'!$I$4:$I$499,21,'1831 data'!U$4:U$499)</f>
        <v>1702</v>
      </c>
      <c r="L23" s="9">
        <f>SUMIF('1831 data'!$I$4:$I$499,21,'1831 data'!V$4:V$499)</f>
        <v>3598</v>
      </c>
      <c r="M23" s="9">
        <f>SUMIF('1831 data'!$I$4:$I$499,21,'1831 data'!W$4:W$499)</f>
        <v>2884</v>
      </c>
      <c r="N23" s="9">
        <f>SUMIF('1831 data'!$I$4:$I$499,21,'1831 data'!X$4:X$499)</f>
        <v>204</v>
      </c>
      <c r="O23" s="17">
        <f t="shared" si="0"/>
        <v>3.9873343497126776E-3</v>
      </c>
      <c r="P23" s="17">
        <f t="shared" si="1"/>
        <v>4.8668933974434147E-3</v>
      </c>
      <c r="Q23" s="17">
        <f t="shared" si="2"/>
        <v>1.8529377272194208E-2</v>
      </c>
      <c r="R23" s="17">
        <f t="shared" si="3"/>
        <v>3.2836871115280871E-3</v>
      </c>
      <c r="S23" s="17">
        <f t="shared" si="4"/>
        <v>0.47748328837809312</v>
      </c>
      <c r="T23" s="17">
        <f t="shared" si="5"/>
        <v>9.9800633282514373E-2</v>
      </c>
      <c r="U23" s="17">
        <f t="shared" si="6"/>
        <v>0.21097689691567961</v>
      </c>
      <c r="V23" s="17">
        <f t="shared" si="7"/>
        <v>0.16910988624369649</v>
      </c>
      <c r="W23" s="17">
        <f t="shared" si="8"/>
        <v>1.1962003049138033E-2</v>
      </c>
      <c r="X23" s="21">
        <f t="shared" si="9"/>
        <v>0.94619929580222617</v>
      </c>
      <c r="Y23" s="17">
        <f t="shared" si="10"/>
        <v>2.7383605019350301E-2</v>
      </c>
      <c r="Z23" s="17">
        <f t="shared" si="11"/>
        <v>0.70370587545443897</v>
      </c>
      <c r="AA23" s="17">
        <f t="shared" si="12"/>
        <v>9.9800633282514373E-2</v>
      </c>
      <c r="AB23" s="17">
        <f t="shared" si="13"/>
        <v>0.16910988624369649</v>
      </c>
      <c r="AC23" s="21">
        <f>('1831 data'!$AP$6*H23+'1831 data'!$AP$7*F23+'1831 data'!$AP$8*G23+'1831 data'!$AP$9*I23+'1831 data'!$AP$10*J23+'1831 data'!$AP$11*K23+'1831 data'!$AP$12*L23+'1831 data'!$AP$13*M23+'1831 data'!$AP$14*N23)/D23</f>
        <v>0.56489062133340284</v>
      </c>
      <c r="AD23" s="17">
        <f t="shared" si="14"/>
        <v>1.1545401681251664</v>
      </c>
    </row>
    <row r="24" spans="1:30" x14ac:dyDescent="0.2">
      <c r="A24" s="1" t="s">
        <v>332</v>
      </c>
      <c r="B24" s="9">
        <f>SUMIF('1831 data'!$I$4:$I$499,22,'1831 data'!L$4:L$499)</f>
        <v>4281</v>
      </c>
      <c r="C24" s="9">
        <f>SUMIF('1831 data'!$I$4:$I$499,22,'1831 data'!M$4:M$499)</f>
        <v>4821</v>
      </c>
      <c r="D24" s="9">
        <f>SUMIF('1831 data'!$I$4:$I$499,22,'1831 data'!N$4:N$499)</f>
        <v>22680</v>
      </c>
      <c r="E24" s="9">
        <f>SUMIF('1831 data'!$I$4:$I$499,22,'1831 data'!O$4:O$499)</f>
        <v>5584</v>
      </c>
      <c r="F24" s="9">
        <f>SUMIF('1831 data'!$I$4:$I$499,22,'1831 data'!P$4:P$499)</f>
        <v>462</v>
      </c>
      <c r="G24" s="9">
        <f>SUMIF('1831 data'!$I$4:$I$499,22,'1831 data'!Q$4:Q$499)</f>
        <v>189</v>
      </c>
      <c r="H24" s="9">
        <f>SUMIF('1831 data'!$I$4:$I$499,22,'1831 data'!R$4:R$499)</f>
        <v>1961</v>
      </c>
      <c r="I24" s="9">
        <f>SUMIF('1831 data'!$I$4:$I$499,22,'1831 data'!S$4:S$499)</f>
        <v>119</v>
      </c>
      <c r="J24" s="9">
        <f>SUMIF('1831 data'!$I$4:$I$499,22,'1831 data'!T$4:T$499)</f>
        <v>1554</v>
      </c>
      <c r="K24" s="9">
        <f>SUMIF('1831 data'!$I$4:$I$499,22,'1831 data'!U$4:U$499)</f>
        <v>243</v>
      </c>
      <c r="L24" s="9">
        <f>SUMIF('1831 data'!$I$4:$I$499,22,'1831 data'!V$4:V$499)</f>
        <v>636</v>
      </c>
      <c r="M24" s="9">
        <f>SUMIF('1831 data'!$I$4:$I$499,22,'1831 data'!W$4:W$499)</f>
        <v>319</v>
      </c>
      <c r="N24" s="9">
        <f>SUMIF('1831 data'!$I$4:$I$499,22,'1831 data'!X$4:X$499)</f>
        <v>101</v>
      </c>
      <c r="O24" s="17">
        <f t="shared" si="0"/>
        <v>8.2736389684813755E-2</v>
      </c>
      <c r="P24" s="17">
        <f t="shared" si="1"/>
        <v>3.3846704871060174E-2</v>
      </c>
      <c r="Q24" s="17">
        <f t="shared" si="2"/>
        <v>0.35118194842406875</v>
      </c>
      <c r="R24" s="17">
        <f t="shared" si="3"/>
        <v>2.1310888252148996E-2</v>
      </c>
      <c r="S24" s="17">
        <f t="shared" si="4"/>
        <v>0.27829512893982811</v>
      </c>
      <c r="T24" s="17">
        <f t="shared" si="5"/>
        <v>4.3517191977077367E-2</v>
      </c>
      <c r="U24" s="17">
        <f t="shared" si="6"/>
        <v>0.11389684813753581</v>
      </c>
      <c r="V24" s="17">
        <f t="shared" si="7"/>
        <v>5.7127507163323779E-2</v>
      </c>
      <c r="W24" s="17">
        <f t="shared" si="8"/>
        <v>1.8087392550143265E-2</v>
      </c>
      <c r="X24" s="21">
        <f t="shared" si="9"/>
        <v>1.0478233142673532</v>
      </c>
      <c r="Y24" s="17">
        <f t="shared" si="10"/>
        <v>0.4677650429799427</v>
      </c>
      <c r="Z24" s="17">
        <f t="shared" si="11"/>
        <v>0.43159025787965616</v>
      </c>
      <c r="AA24" s="17">
        <f t="shared" si="12"/>
        <v>4.3517191977077367E-2</v>
      </c>
      <c r="AB24" s="17">
        <f t="shared" si="13"/>
        <v>5.7127507163323779E-2</v>
      </c>
      <c r="AC24" s="21">
        <f>('1831 data'!$AP$6*H24+'1831 data'!$AP$7*F24+'1831 data'!$AP$8*G24+'1831 data'!$AP$9*I24+'1831 data'!$AP$10*J24+'1831 data'!$AP$11*K24+'1831 data'!$AP$12*L24+'1831 data'!$AP$13*M24+'1831 data'!$AP$14*N24)/D24</f>
        <v>0.49193121693121694</v>
      </c>
      <c r="AD24" s="17">
        <f t="shared" si="14"/>
        <v>1.0054235783931944</v>
      </c>
    </row>
    <row r="25" spans="1:30" x14ac:dyDescent="0.2">
      <c r="A25" s="1" t="s">
        <v>422</v>
      </c>
      <c r="B25" s="9">
        <f>SUMIF('1831 data'!$I$4:$I$499,23,'1831 data'!L$4:L$499)</f>
        <v>2827</v>
      </c>
      <c r="C25" s="9">
        <f>SUMIF('1831 data'!$I$4:$I$499,23,'1831 data'!M$4:M$499)</f>
        <v>2997</v>
      </c>
      <c r="D25" s="9">
        <f>SUMIF('1831 data'!$I$4:$I$499,23,'1831 data'!N$4:N$499)</f>
        <v>15232</v>
      </c>
      <c r="E25" s="9">
        <f>SUMIF('1831 data'!$I$4:$I$499,23,'1831 data'!O$4:O$499)</f>
        <v>3449</v>
      </c>
      <c r="F25" s="9">
        <f>SUMIF('1831 data'!$I$4:$I$499,23,'1831 data'!P$4:P$499)</f>
        <v>417</v>
      </c>
      <c r="G25" s="9">
        <f>SUMIF('1831 data'!$I$4:$I$499,23,'1831 data'!Q$4:Q$499)</f>
        <v>109</v>
      </c>
      <c r="H25" s="9">
        <f>SUMIF('1831 data'!$I$4:$I$499,23,'1831 data'!R$4:R$499)</f>
        <v>1513</v>
      </c>
      <c r="I25" s="9">
        <f>SUMIF('1831 data'!$I$4:$I$499,23,'1831 data'!S$4:S$499)</f>
        <v>64</v>
      </c>
      <c r="J25" s="9">
        <f>SUMIF('1831 data'!$I$4:$I$499,23,'1831 data'!T$4:T$499)</f>
        <v>790</v>
      </c>
      <c r="K25" s="9">
        <f>SUMIF('1831 data'!$I$4:$I$499,23,'1831 data'!U$4:U$499)</f>
        <v>74</v>
      </c>
      <c r="L25" s="9">
        <f>SUMIF('1831 data'!$I$4:$I$499,23,'1831 data'!V$4:V$499)</f>
        <v>209</v>
      </c>
      <c r="M25" s="9">
        <f>SUMIF('1831 data'!$I$4:$I$499,23,'1831 data'!W$4:W$499)</f>
        <v>245</v>
      </c>
      <c r="N25" s="9">
        <f>SUMIF('1831 data'!$I$4:$I$499,23,'1831 data'!X$4:X$499)</f>
        <v>28</v>
      </c>
      <c r="O25" s="17">
        <f t="shared" si="0"/>
        <v>0.1209046100318933</v>
      </c>
      <c r="P25" s="17">
        <f t="shared" si="1"/>
        <v>3.1603363293708324E-2</v>
      </c>
      <c r="Q25" s="17">
        <f t="shared" si="2"/>
        <v>0.43867787764569438</v>
      </c>
      <c r="R25" s="17">
        <f t="shared" si="3"/>
        <v>1.8556103218324151E-2</v>
      </c>
      <c r="S25" s="17">
        <f t="shared" si="4"/>
        <v>0.22905189910118876</v>
      </c>
      <c r="T25" s="17">
        <f t="shared" si="5"/>
        <v>2.14554943461873E-2</v>
      </c>
      <c r="U25" s="17">
        <f t="shared" si="6"/>
        <v>6.0597274572339807E-2</v>
      </c>
      <c r="V25" s="17">
        <f t="shared" si="7"/>
        <v>7.1035082632647142E-2</v>
      </c>
      <c r="W25" s="17">
        <f t="shared" si="8"/>
        <v>8.118295158016816E-3</v>
      </c>
      <c r="X25" s="21">
        <f t="shared" si="9"/>
        <v>0.9636558479964954</v>
      </c>
      <c r="Y25" s="17">
        <f t="shared" si="10"/>
        <v>0.59118585097129595</v>
      </c>
      <c r="Z25" s="17">
        <f t="shared" si="11"/>
        <v>0.31632357204986955</v>
      </c>
      <c r="AA25" s="17">
        <f t="shared" si="12"/>
        <v>2.14554943461873E-2</v>
      </c>
      <c r="AB25" s="17">
        <f t="shared" si="13"/>
        <v>7.1035082632647142E-2</v>
      </c>
      <c r="AC25" s="21">
        <f>('1831 data'!$AP$6*H25+'1831 data'!$AP$7*F25+'1831 data'!$AP$8*G25+'1831 data'!$AP$9*I25+'1831 data'!$AP$10*J25+'1831 data'!$AP$11*K25+'1831 data'!$AP$12*L25+'1831 data'!$AP$13*M25+'1831 data'!$AP$14*N25)/D25</f>
        <v>0.4100249474789916</v>
      </c>
      <c r="AD25" s="17">
        <f t="shared" si="14"/>
        <v>0.83802112111631055</v>
      </c>
    </row>
    <row r="26" spans="1:30" x14ac:dyDescent="0.2">
      <c r="A26" s="1" t="s">
        <v>25</v>
      </c>
      <c r="B26" s="9">
        <f>SUMIF('1831 data'!$I$4:$I$499,24,'1831 data'!L$4:L$499)</f>
        <v>3214</v>
      </c>
      <c r="C26" s="9">
        <f>SUMIF('1831 data'!$I$4:$I$499,24,'1831 data'!M$4:M$499)</f>
        <v>4233</v>
      </c>
      <c r="D26" s="9">
        <f>SUMIF('1831 data'!$I$4:$I$499,24,'1831 data'!N$4:N$499)</f>
        <v>20705</v>
      </c>
      <c r="E26" s="9">
        <f>SUMIF('1831 data'!$I$4:$I$499,24,'1831 data'!O$4:O$499)</f>
        <v>4687</v>
      </c>
      <c r="F26" s="9">
        <f>SUMIF('1831 data'!$I$4:$I$499,24,'1831 data'!P$4:P$499)</f>
        <v>370</v>
      </c>
      <c r="G26" s="9">
        <f>SUMIF('1831 data'!$I$4:$I$499,24,'1831 data'!Q$4:Q$499)</f>
        <v>127</v>
      </c>
      <c r="H26" s="9">
        <f>SUMIF('1831 data'!$I$4:$I$499,24,'1831 data'!R$4:R$499)</f>
        <v>1258</v>
      </c>
      <c r="I26" s="9">
        <f>SUMIF('1831 data'!$I$4:$I$499,24,'1831 data'!S$4:S$499)</f>
        <v>155</v>
      </c>
      <c r="J26" s="9">
        <f>SUMIF('1831 data'!$I$4:$I$499,24,'1831 data'!T$4:T$499)</f>
        <v>1607</v>
      </c>
      <c r="K26" s="9">
        <f>SUMIF('1831 data'!$I$4:$I$499,24,'1831 data'!U$4:U$499)</f>
        <v>204</v>
      </c>
      <c r="L26" s="9">
        <f>SUMIF('1831 data'!$I$4:$I$499,24,'1831 data'!V$4:V$499)</f>
        <v>640</v>
      </c>
      <c r="M26" s="9">
        <f>SUMIF('1831 data'!$I$4:$I$499,24,'1831 data'!W$4:W$499)</f>
        <v>276</v>
      </c>
      <c r="N26" s="9">
        <f>SUMIF('1831 data'!$I$4:$I$499,24,'1831 data'!X$4:X$499)</f>
        <v>50</v>
      </c>
      <c r="O26" s="17">
        <f t="shared" si="0"/>
        <v>7.894175378707062E-2</v>
      </c>
      <c r="P26" s="17">
        <f t="shared" si="1"/>
        <v>2.7096223597183701E-2</v>
      </c>
      <c r="Q26" s="17">
        <f t="shared" si="2"/>
        <v>0.26840196287604012</v>
      </c>
      <c r="R26" s="17">
        <f t="shared" si="3"/>
        <v>3.3070194154043095E-2</v>
      </c>
      <c r="S26" s="17">
        <f t="shared" si="4"/>
        <v>0.3428632387454662</v>
      </c>
      <c r="T26" s="17">
        <f t="shared" si="5"/>
        <v>4.3524642628547043E-2</v>
      </c>
      <c r="U26" s="17">
        <f t="shared" si="6"/>
        <v>0.13654789844250054</v>
      </c>
      <c r="V26" s="17">
        <f t="shared" si="7"/>
        <v>5.8886281203328353E-2</v>
      </c>
      <c r="W26" s="17">
        <f t="shared" si="8"/>
        <v>1.0667804565820354E-2</v>
      </c>
      <c r="X26" s="21">
        <f t="shared" si="9"/>
        <v>0.96339728182622897</v>
      </c>
      <c r="Y26" s="17">
        <f t="shared" si="10"/>
        <v>0.37443994026029448</v>
      </c>
      <c r="Z26" s="17">
        <f t="shared" si="11"/>
        <v>0.52314913590783019</v>
      </c>
      <c r="AA26" s="17">
        <f t="shared" si="12"/>
        <v>4.3524642628547043E-2</v>
      </c>
      <c r="AB26" s="17">
        <f t="shared" si="13"/>
        <v>5.8886281203328353E-2</v>
      </c>
      <c r="AC26" s="21">
        <f>('1831 data'!$AP$6*H26+'1831 data'!$AP$7*F26+'1831 data'!$AP$8*G26+'1831 data'!$AP$9*I26+'1831 data'!$AP$10*J26+'1831 data'!$AP$11*K26+'1831 data'!$AP$12*L26+'1831 data'!$AP$13*M26+'1831 data'!$AP$14*N26)/D26</f>
        <v>0.4740400869355228</v>
      </c>
      <c r="AD26" s="17">
        <f t="shared" si="14"/>
        <v>0.96885715747365408</v>
      </c>
    </row>
    <row r="27" spans="1:30" x14ac:dyDescent="0.2">
      <c r="A27" s="1" t="s">
        <v>286</v>
      </c>
      <c r="B27" s="9">
        <f>SUMIF('1831 data'!$I$4:$I$499,25,'1831 data'!L$4:L$499)</f>
        <v>2761</v>
      </c>
      <c r="C27" s="9">
        <f>SUMIF('1831 data'!$I$4:$I$499,25,'1831 data'!M$4:M$499)</f>
        <v>3026</v>
      </c>
      <c r="D27" s="9">
        <f>SUMIF('1831 data'!$I$4:$I$499,25,'1831 data'!N$4:N$499)</f>
        <v>15524</v>
      </c>
      <c r="E27" s="9">
        <f>SUMIF('1831 data'!$I$4:$I$499,25,'1831 data'!O$4:O$499)</f>
        <v>3656</v>
      </c>
      <c r="F27" s="9">
        <f>SUMIF('1831 data'!$I$4:$I$499,25,'1831 data'!P$4:P$499)</f>
        <v>380</v>
      </c>
      <c r="G27" s="9">
        <f>SUMIF('1831 data'!$I$4:$I$499,25,'1831 data'!Q$4:Q$499)</f>
        <v>109</v>
      </c>
      <c r="H27" s="9">
        <f>SUMIF('1831 data'!$I$4:$I$499,25,'1831 data'!R$4:R$499)</f>
        <v>1525</v>
      </c>
      <c r="I27" s="9">
        <f>SUMIF('1831 data'!$I$4:$I$499,25,'1831 data'!S$4:S$499)</f>
        <v>7</v>
      </c>
      <c r="J27" s="9">
        <f>SUMIF('1831 data'!$I$4:$I$499,25,'1831 data'!T$4:T$499)</f>
        <v>935</v>
      </c>
      <c r="K27" s="9">
        <f>SUMIF('1831 data'!$I$4:$I$499,25,'1831 data'!U$4:U$499)</f>
        <v>105</v>
      </c>
      <c r="L27" s="9">
        <f>SUMIF('1831 data'!$I$4:$I$499,25,'1831 data'!V$4:V$499)</f>
        <v>349</v>
      </c>
      <c r="M27" s="9">
        <f>SUMIF('1831 data'!$I$4:$I$499,25,'1831 data'!W$4:W$499)</f>
        <v>213</v>
      </c>
      <c r="N27" s="9">
        <f>SUMIF('1831 data'!$I$4:$I$499,25,'1831 data'!X$4:X$499)</f>
        <v>33</v>
      </c>
      <c r="O27" s="17">
        <f t="shared" si="0"/>
        <v>0.10393873085339168</v>
      </c>
      <c r="P27" s="17">
        <f t="shared" si="1"/>
        <v>2.9814004376367616E-2</v>
      </c>
      <c r="Q27" s="17">
        <f t="shared" si="2"/>
        <v>0.4171225382932166</v>
      </c>
      <c r="R27" s="17">
        <f t="shared" si="3"/>
        <v>1.9146608315098468E-3</v>
      </c>
      <c r="S27" s="17">
        <f t="shared" si="4"/>
        <v>0.25574398249452956</v>
      </c>
      <c r="T27" s="17">
        <f t="shared" si="5"/>
        <v>2.8719912472647702E-2</v>
      </c>
      <c r="U27" s="17">
        <f t="shared" si="6"/>
        <v>9.5459518599562365E-2</v>
      </c>
      <c r="V27" s="17">
        <f t="shared" si="7"/>
        <v>5.8260393873085341E-2</v>
      </c>
      <c r="W27" s="17">
        <f t="shared" si="8"/>
        <v>9.0262582056892787E-3</v>
      </c>
      <c r="X27" s="21">
        <f t="shared" si="9"/>
        <v>1.0022781229014555</v>
      </c>
      <c r="Y27" s="17">
        <f t="shared" si="10"/>
        <v>0.55087527352297594</v>
      </c>
      <c r="Z27" s="17">
        <f t="shared" si="11"/>
        <v>0.36214442013129106</v>
      </c>
      <c r="AA27" s="17">
        <f t="shared" si="12"/>
        <v>2.8719912472647702E-2</v>
      </c>
      <c r="AB27" s="17">
        <f t="shared" si="13"/>
        <v>5.8260393873085341E-2</v>
      </c>
      <c r="AC27" s="21">
        <f>('1831 data'!$AP$6*H27+'1831 data'!$AP$7*F27+'1831 data'!$AP$8*G27+'1831 data'!$AP$9*I27+'1831 data'!$AP$10*J27+'1831 data'!$AP$11*K27+'1831 data'!$AP$12*L27+'1831 data'!$AP$13*M27+'1831 data'!$AP$14*N27)/D27</f>
        <v>0.44170316928626641</v>
      </c>
      <c r="AD27" s="17">
        <f t="shared" si="14"/>
        <v>0.90276600826799724</v>
      </c>
    </row>
    <row r="28" spans="1:30" x14ac:dyDescent="0.2">
      <c r="A28" s="38"/>
    </row>
    <row r="29" spans="1:30" x14ac:dyDescent="0.2">
      <c r="A29" s="3" t="s">
        <v>588</v>
      </c>
      <c r="B29" s="42">
        <f>SUM(B2:B27)</f>
        <v>81999</v>
      </c>
      <c r="C29" s="42">
        <f t="shared" ref="C29:N29" si="15">SUM(C2:C27)</f>
        <v>101911</v>
      </c>
      <c r="D29" s="42">
        <f t="shared" si="15"/>
        <v>494478</v>
      </c>
      <c r="E29" s="42">
        <f t="shared" si="15"/>
        <v>116188</v>
      </c>
      <c r="F29" s="42">
        <f t="shared" si="15"/>
        <v>9328</v>
      </c>
      <c r="G29" s="42">
        <f t="shared" si="15"/>
        <v>3356</v>
      </c>
      <c r="H29" s="42">
        <f t="shared" si="15"/>
        <v>35311</v>
      </c>
      <c r="I29" s="42">
        <f t="shared" si="15"/>
        <v>1221</v>
      </c>
      <c r="J29" s="42">
        <f t="shared" si="15"/>
        <v>35784</v>
      </c>
      <c r="K29" s="42">
        <f t="shared" si="15"/>
        <v>5907</v>
      </c>
      <c r="L29" s="42">
        <f t="shared" si="15"/>
        <v>14307</v>
      </c>
      <c r="M29" s="42">
        <f t="shared" si="15"/>
        <v>9078</v>
      </c>
      <c r="N29" s="42">
        <f t="shared" si="15"/>
        <v>1896</v>
      </c>
      <c r="O29" s="17">
        <f t="shared" ref="O29" si="16">F29/$E29</f>
        <v>8.028367817674803E-2</v>
      </c>
      <c r="P29" s="17">
        <f t="shared" ref="P29" si="17">G29/$E29</f>
        <v>2.8884222122766551E-2</v>
      </c>
      <c r="Q29" s="17">
        <f t="shared" ref="Q29" si="18">H29/$E29</f>
        <v>0.30391262436740457</v>
      </c>
      <c r="R29" s="17">
        <f t="shared" ref="R29" si="19">I29/$E29</f>
        <v>1.0508830516060177E-2</v>
      </c>
      <c r="S29" s="17">
        <f t="shared" ref="S29" si="20">J29/$E29</f>
        <v>0.30798361276551794</v>
      </c>
      <c r="T29" s="17">
        <f t="shared" ref="T29" si="21">K29/$E29</f>
        <v>5.0840017902020862E-2</v>
      </c>
      <c r="U29" s="17">
        <f t="shared" ref="U29" si="22">L29/$E29</f>
        <v>0.12313664061693118</v>
      </c>
      <c r="V29" s="17">
        <f t="shared" ref="V29" si="23">M29/$E29</f>
        <v>7.8131992976899503E-2</v>
      </c>
      <c r="W29" s="17">
        <f t="shared" ref="W29" si="24">N29/$E29</f>
        <v>1.6318380555651185E-2</v>
      </c>
      <c r="X29" s="21">
        <f>(E29/D29)/($E$29/$D$29)</f>
        <v>1</v>
      </c>
      <c r="Y29" s="17">
        <f t="shared" ref="Y29" si="25">O29+P29+Q29</f>
        <v>0.41308052466691914</v>
      </c>
      <c r="Z29" s="17">
        <f>R29+S29+U29+W29</f>
        <v>0.45794746445416046</v>
      </c>
      <c r="AA29" s="17">
        <f>T29</f>
        <v>5.0840017902020862E-2</v>
      </c>
      <c r="AB29" s="17">
        <f t="shared" ref="AB29" si="26">V29</f>
        <v>7.8131992976899503E-2</v>
      </c>
      <c r="AC29" s="21">
        <f>('1831 data'!$AP$6*H29+'1831 data'!$AP$7*F29+'1831 data'!$AP$8*G29+'1831 data'!$AP$9*I29+'1831 data'!$AP$10*J29+'1831 data'!$AP$11*K29+'1831 data'!$AP$12*L29+'1831 data'!$AP$13*M29+'1831 data'!$AP$14*N29)/D29</f>
        <v>0.48927758161131535</v>
      </c>
      <c r="AD29" s="17">
        <f>AC29/AC$29</f>
        <v>1</v>
      </c>
    </row>
    <row r="31" spans="1:30" x14ac:dyDescent="0.2">
      <c r="A31" t="s">
        <v>589</v>
      </c>
    </row>
  </sheetData>
  <autoFilter ref="A1:AD27">
    <sortState ref="A2:AD27">
      <sortCondition ref="A1:A27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topLeftCell="B1" zoomScaleNormal="100" workbookViewId="0"/>
  </sheetViews>
  <sheetFormatPr defaultRowHeight="12.75" x14ac:dyDescent="0.2"/>
  <cols>
    <col min="1" max="1" width="45.140625" customWidth="1"/>
  </cols>
  <sheetData>
    <row r="1" spans="1:30" ht="66.75" customHeight="1" x14ac:dyDescent="0.2">
      <c r="A1" s="26" t="s">
        <v>610</v>
      </c>
      <c r="B1" s="7" t="s">
        <v>518</v>
      </c>
      <c r="C1" s="7" t="s">
        <v>436</v>
      </c>
      <c r="D1" s="7" t="s">
        <v>479</v>
      </c>
      <c r="E1" s="7" t="s">
        <v>530</v>
      </c>
      <c r="F1" s="7" t="s">
        <v>521</v>
      </c>
      <c r="G1" s="7" t="s">
        <v>522</v>
      </c>
      <c r="H1" s="7" t="s">
        <v>523</v>
      </c>
      <c r="I1" s="7" t="s">
        <v>524</v>
      </c>
      <c r="J1" s="7" t="s">
        <v>525</v>
      </c>
      <c r="K1" s="7" t="s">
        <v>607</v>
      </c>
      <c r="L1" s="7" t="s">
        <v>526</v>
      </c>
      <c r="M1" s="7" t="s">
        <v>527</v>
      </c>
      <c r="N1" s="7" t="s">
        <v>528</v>
      </c>
      <c r="O1" s="16" t="s">
        <v>521</v>
      </c>
      <c r="P1" s="16" t="s">
        <v>522</v>
      </c>
      <c r="Q1" s="16" t="s">
        <v>523</v>
      </c>
      <c r="R1" s="16" t="s">
        <v>524</v>
      </c>
      <c r="S1" s="16" t="s">
        <v>525</v>
      </c>
      <c r="T1" s="16" t="s">
        <v>607</v>
      </c>
      <c r="U1" s="16" t="s">
        <v>526</v>
      </c>
      <c r="V1" s="16" t="s">
        <v>527</v>
      </c>
      <c r="W1" s="16" t="s">
        <v>528</v>
      </c>
      <c r="X1" s="52" t="s">
        <v>624</v>
      </c>
      <c r="Y1" s="18" t="s">
        <v>554</v>
      </c>
      <c r="Z1" s="18" t="s">
        <v>619</v>
      </c>
      <c r="AA1" s="18" t="s">
        <v>607</v>
      </c>
      <c r="AB1" s="18" t="s">
        <v>527</v>
      </c>
      <c r="AC1" s="35" t="s">
        <v>561</v>
      </c>
      <c r="AD1" s="36" t="s">
        <v>555</v>
      </c>
    </row>
    <row r="2" spans="1:30" x14ac:dyDescent="0.2">
      <c r="A2" s="47" t="s">
        <v>11</v>
      </c>
      <c r="B2" s="30">
        <f>SUMIF('1831 data'!$K$4:$K$499,1,'1831 data'!L$4:L$499)</f>
        <v>6056</v>
      </c>
      <c r="C2" s="30">
        <f>SUMIF('1831 data'!$K$4:$K$499,1,'1831 data'!M$4:M$499)</f>
        <v>8464</v>
      </c>
      <c r="D2" s="30">
        <f>SUMIF('1831 data'!$K$4:$K$499,1,'1831 data'!N$4:N$499)</f>
        <v>39781</v>
      </c>
      <c r="E2" s="30">
        <f>SUMIF('1831 data'!$K$4:$K$499,1,'1831 data'!O$4:O$499)</f>
        <v>9314</v>
      </c>
      <c r="F2" s="30">
        <f>SUMIF('1831 data'!$K$4:$K$499,1,'1831 data'!P$4:P$499)</f>
        <v>103</v>
      </c>
      <c r="G2" s="30">
        <f>SUMIF('1831 data'!$K$4:$K$499,1,'1831 data'!Q$4:Q$499)</f>
        <v>95</v>
      </c>
      <c r="H2" s="30">
        <f>SUMIF('1831 data'!$K$4:$K$499,1,'1831 data'!R$4:R$499)</f>
        <v>650</v>
      </c>
      <c r="I2" s="30">
        <f>SUMIF('1831 data'!$K$4:$K$499,1,'1831 data'!S$4:S$499)</f>
        <v>89</v>
      </c>
      <c r="J2" s="30">
        <f>SUMIF('1831 data'!$K$4:$K$499,1,'1831 data'!T$4:T$499)</f>
        <v>4286</v>
      </c>
      <c r="K2" s="30">
        <f>SUMIF('1831 data'!$K$4:$K$499,1,'1831 data'!U$4:U$499)</f>
        <v>914</v>
      </c>
      <c r="L2" s="30">
        <f>SUMIF('1831 data'!$K$4:$K$499,1,'1831 data'!V$4:V$499)</f>
        <v>1963</v>
      </c>
      <c r="M2" s="30">
        <f>SUMIF('1831 data'!$K$4:$K$499,1,'1831 data'!W$4:W$499)</f>
        <v>894</v>
      </c>
      <c r="N2" s="30">
        <f>SUMIF('1831 data'!$K$4:$K$499,1,'1831 data'!X$4:X$499)</f>
        <v>320</v>
      </c>
      <c r="O2" s="17">
        <f t="shared" ref="O2:O11" si="0">F2/$E2</f>
        <v>1.1058621430105218E-2</v>
      </c>
      <c r="P2" s="17">
        <f t="shared" ref="P2:P11" si="1">G2/$E2</f>
        <v>1.0199699377281511E-2</v>
      </c>
      <c r="Q2" s="17">
        <f t="shared" ref="Q2:Q11" si="2">H2/$E2</f>
        <v>6.9787416791926127E-2</v>
      </c>
      <c r="R2" s="17">
        <f t="shared" ref="R2:R11" si="3">I2/$E2</f>
        <v>9.5555078376637313E-3</v>
      </c>
      <c r="S2" s="17">
        <f t="shared" ref="S2:S11" si="4">J2/$E2</f>
        <v>0.46016748980030064</v>
      </c>
      <c r="T2" s="17">
        <f t="shared" ref="T2:T11" si="5">K2/$E2</f>
        <v>9.813184453510844E-2</v>
      </c>
      <c r="U2" s="17">
        <f t="shared" ref="U2:U11" si="6">L2/$E2</f>
        <v>0.21075799871161693</v>
      </c>
      <c r="V2" s="17">
        <f t="shared" ref="V2:V11" si="7">M2/$E2</f>
        <v>9.5984539403049171E-2</v>
      </c>
      <c r="W2" s="17">
        <f t="shared" ref="W2:W11" si="8">N2/$E2</f>
        <v>3.4356882112948253E-2</v>
      </c>
      <c r="X2" s="17">
        <f>(E2/D2)/($E$13/$D$13)</f>
        <v>0.99602625325016825</v>
      </c>
      <c r="Y2" s="17">
        <f t="shared" ref="Y2:Y11" si="9">O2+P2+Q2</f>
        <v>9.1045737599312865E-2</v>
      </c>
      <c r="Z2" s="17">
        <f t="shared" ref="Z2:Z11" si="10">R2+S2+U2+W2</f>
        <v>0.71483787846252955</v>
      </c>
      <c r="AA2" s="17">
        <f t="shared" ref="AA2:AA11" si="11">T2</f>
        <v>9.813184453510844E-2</v>
      </c>
      <c r="AB2" s="17">
        <f t="shared" ref="AB2:AB11" si="12">V2</f>
        <v>9.5984539403049171E-2</v>
      </c>
      <c r="AC2" s="21">
        <f>('1831 data'!$AP$6*H2+'1831 data'!$AP$7*F2+'1831 data'!$AP$8*G2+'1831 data'!$AP$9*I2+'1831 data'!$AP$10*J2+'1831 data'!$AP$11*K2+'1831 data'!$AP$12*L2+'1831 data'!$AP$13*M2+'1831 data'!$AP$14*N2)/D2</f>
        <v>0.59395188657902009</v>
      </c>
      <c r="AD2" s="51">
        <f t="shared" ref="AD2:AD11" si="13">AC2/AC$13</f>
        <v>1.2136673739215107</v>
      </c>
    </row>
    <row r="3" spans="1:30" x14ac:dyDescent="0.2">
      <c r="A3" s="43" t="s">
        <v>470</v>
      </c>
      <c r="B3" s="9">
        <f>SUMIF('1831 data'!$K$4:$K$499,2,'1831 data'!L$4:L$499)</f>
        <v>8707</v>
      </c>
      <c r="C3" s="9">
        <f>SUMIF('1831 data'!$K$4:$K$499,2,'1831 data'!M$4:M$499)</f>
        <v>18910</v>
      </c>
      <c r="D3" s="9">
        <f>SUMIF('1831 data'!$K$4:$K$499,2,'1831 data'!N$4:N$499)</f>
        <v>80911</v>
      </c>
      <c r="E3" s="9">
        <f>SUMIF('1831 data'!$K$4:$K$499,2,'1831 data'!O$4:O$499)</f>
        <v>18086</v>
      </c>
      <c r="F3" s="9">
        <f>SUMIF('1831 data'!$K$4:$K$499,2,'1831 data'!P$4:P$499)</f>
        <v>110</v>
      </c>
      <c r="G3" s="9">
        <f>SUMIF('1831 data'!$K$4:$K$499,2,'1831 data'!Q$4:Q$499)</f>
        <v>108</v>
      </c>
      <c r="H3" s="9">
        <f>SUMIF('1831 data'!$K$4:$K$499,2,'1831 data'!R$4:R$499)</f>
        <v>500</v>
      </c>
      <c r="I3" s="9">
        <f>SUMIF('1831 data'!$K$4:$K$499,2,'1831 data'!S$4:S$499)</f>
        <v>56</v>
      </c>
      <c r="J3" s="9">
        <f>SUMIF('1831 data'!$K$4:$K$499,2,'1831 data'!T$4:T$499)</f>
        <v>8344</v>
      </c>
      <c r="K3" s="9">
        <f>SUMIF('1831 data'!$K$4:$K$499,2,'1831 data'!U$4:U$499)</f>
        <v>1742</v>
      </c>
      <c r="L3" s="9">
        <f>SUMIF('1831 data'!$K$4:$K$499,2,'1831 data'!V$4:V$499)</f>
        <v>4053</v>
      </c>
      <c r="M3" s="9">
        <f>SUMIF('1831 data'!$K$4:$K$499,2,'1831 data'!W$4:W$499)</f>
        <v>2937</v>
      </c>
      <c r="N3" s="9">
        <f>SUMIF('1831 data'!$K$4:$K$499,2,'1831 data'!X$4:X$499)</f>
        <v>236</v>
      </c>
      <c r="O3" s="17">
        <f t="shared" si="0"/>
        <v>6.0820524162335512E-3</v>
      </c>
      <c r="P3" s="17">
        <f t="shared" si="1"/>
        <v>5.9714696450293044E-3</v>
      </c>
      <c r="Q3" s="17">
        <f t="shared" si="2"/>
        <v>2.7645692801061595E-2</v>
      </c>
      <c r="R3" s="17">
        <f t="shared" si="3"/>
        <v>3.0963175937188986E-3</v>
      </c>
      <c r="S3" s="17">
        <f t="shared" si="4"/>
        <v>0.46135132146411589</v>
      </c>
      <c r="T3" s="17">
        <f t="shared" si="5"/>
        <v>9.63175937188986E-2</v>
      </c>
      <c r="U3" s="17">
        <f t="shared" si="6"/>
        <v>0.2240959858454053</v>
      </c>
      <c r="V3" s="17">
        <f t="shared" si="7"/>
        <v>0.1623907995134358</v>
      </c>
      <c r="W3" s="17">
        <f t="shared" si="8"/>
        <v>1.3048767002101072E-2</v>
      </c>
      <c r="X3" s="17">
        <f t="shared" ref="X3:X11" si="14">(E3/D3)/($E$13/$D$13)</f>
        <v>0.95092268051925222</v>
      </c>
      <c r="Y3" s="17">
        <f t="shared" si="9"/>
        <v>3.9699214862324451E-2</v>
      </c>
      <c r="Z3" s="17">
        <f t="shared" si="10"/>
        <v>0.70159239190534128</v>
      </c>
      <c r="AA3" s="17">
        <f t="shared" si="11"/>
        <v>9.63175937188986E-2</v>
      </c>
      <c r="AB3" s="17">
        <f t="shared" si="12"/>
        <v>0.1623907995134358</v>
      </c>
      <c r="AC3" s="21">
        <f>('1831 data'!$AP$6*H3+'1831 data'!$AP$7*F3+'1831 data'!$AP$8*G3+'1831 data'!$AP$9*I3+'1831 data'!$AP$10*J3+'1831 data'!$AP$11*K3+'1831 data'!$AP$12*L3+'1831 data'!$AP$13*M3+'1831 data'!$AP$14*N3)/D3</f>
        <v>0.55983117252289549</v>
      </c>
      <c r="AD3" s="51">
        <f t="shared" si="13"/>
        <v>1.143945905970059</v>
      </c>
    </row>
    <row r="4" spans="1:30" x14ac:dyDescent="0.2">
      <c r="A4" s="43" t="s">
        <v>110</v>
      </c>
      <c r="B4" s="9">
        <f>SUMIF('1831 data'!$K$4:$K$499,5,'1831 data'!L$4:L$499)</f>
        <v>8691</v>
      </c>
      <c r="C4" s="9">
        <f>SUMIF('1831 data'!$K$4:$K$499,5,'1831 data'!M$4:M$499)</f>
        <v>9633</v>
      </c>
      <c r="D4" s="9">
        <f>SUMIF('1831 data'!$K$4:$K$499,5,'1831 data'!N$4:N$499)</f>
        <v>48946</v>
      </c>
      <c r="E4" s="9">
        <f>SUMIF('1831 data'!$K$4:$K$499,5,'1831 data'!O$4:O$499)</f>
        <v>11466</v>
      </c>
      <c r="F4" s="9">
        <f>SUMIF('1831 data'!$K$4:$K$499,5,'1831 data'!P$4:P$499)</f>
        <v>1001</v>
      </c>
      <c r="G4" s="9">
        <f>SUMIF('1831 data'!$K$4:$K$499,5,'1831 data'!Q$4:Q$499)</f>
        <v>337</v>
      </c>
      <c r="H4" s="9">
        <f>SUMIF('1831 data'!$K$4:$K$499,5,'1831 data'!R$4:R$499)</f>
        <v>4053</v>
      </c>
      <c r="I4" s="9">
        <f>SUMIF('1831 data'!$K$4:$K$499,5,'1831 data'!S$4:S$499)</f>
        <v>253</v>
      </c>
      <c r="J4" s="9">
        <f>SUMIF('1831 data'!$K$4:$K$499,5,'1831 data'!T$4:T$499)</f>
        <v>3393</v>
      </c>
      <c r="K4" s="9">
        <f>SUMIF('1831 data'!$K$4:$K$499,5,'1831 data'!U$4:U$499)</f>
        <v>555</v>
      </c>
      <c r="L4" s="9">
        <f>SUMIF('1831 data'!$K$4:$K$499,5,'1831 data'!V$4:V$499)</f>
        <v>1173</v>
      </c>
      <c r="M4" s="9">
        <f>SUMIF('1831 data'!$K$4:$K$499,5,'1831 data'!W$4:W$499)</f>
        <v>527</v>
      </c>
      <c r="N4" s="9">
        <f>SUMIF('1831 data'!$K$4:$K$499,5,'1831 data'!X$4:X$499)</f>
        <v>174</v>
      </c>
      <c r="O4" s="17">
        <f t="shared" si="0"/>
        <v>8.7301587301587297E-2</v>
      </c>
      <c r="P4" s="17">
        <f t="shared" si="1"/>
        <v>2.9391243676957963E-2</v>
      </c>
      <c r="Q4" s="17">
        <f t="shared" si="2"/>
        <v>0.3534798534798535</v>
      </c>
      <c r="R4" s="17">
        <f t="shared" si="3"/>
        <v>2.2065236350950635E-2</v>
      </c>
      <c r="S4" s="17">
        <f t="shared" si="4"/>
        <v>0.29591836734693877</v>
      </c>
      <c r="T4" s="17">
        <f t="shared" si="5"/>
        <v>4.8403976975405549E-2</v>
      </c>
      <c r="U4" s="17">
        <f t="shared" si="6"/>
        <v>0.10230245944531659</v>
      </c>
      <c r="V4" s="17">
        <f t="shared" si="7"/>
        <v>4.5961974533403102E-2</v>
      </c>
      <c r="W4" s="17">
        <f t="shared" si="8"/>
        <v>1.5175300889586603E-2</v>
      </c>
      <c r="X4" s="17">
        <f t="shared" si="14"/>
        <v>0.99656350694045182</v>
      </c>
      <c r="Y4" s="17">
        <f t="shared" si="9"/>
        <v>0.47017268445839877</v>
      </c>
      <c r="Z4" s="17">
        <f t="shared" si="10"/>
        <v>0.43546136403279262</v>
      </c>
      <c r="AA4" s="17">
        <f t="shared" si="11"/>
        <v>4.8403976975405549E-2</v>
      </c>
      <c r="AB4" s="17">
        <f t="shared" si="12"/>
        <v>4.5961974533403102E-2</v>
      </c>
      <c r="AC4" s="21">
        <f>('1831 data'!$AP$6*H4+'1831 data'!$AP$7*F4+'1831 data'!$AP$8*G4+'1831 data'!$AP$9*I4+'1831 data'!$AP$10*J4+'1831 data'!$AP$11*K4+'1831 data'!$AP$12*L4+'1831 data'!$AP$13*M4+'1831 data'!$AP$14*N4)/D4</f>
        <v>0.48174518857516446</v>
      </c>
      <c r="AD4" s="51">
        <f t="shared" si="13"/>
        <v>0.98438683524504056</v>
      </c>
    </row>
    <row r="5" spans="1:30" x14ac:dyDescent="0.2">
      <c r="A5" s="43" t="s">
        <v>618</v>
      </c>
      <c r="B5" s="9">
        <f>SUMIF('1831 data'!$K$4:$K$499,6,'1831 data'!L$4:L$499)</f>
        <v>11048</v>
      </c>
      <c r="C5" s="9">
        <f>SUMIF('1831 data'!$K$4:$K$499,6,'1831 data'!M$4:M$499)</f>
        <v>12114</v>
      </c>
      <c r="D5" s="9">
        <f>SUMIF('1831 data'!$K$4:$K$499,6,'1831 data'!N$4:N$499)</f>
        <v>57991</v>
      </c>
      <c r="E5" s="9">
        <f>SUMIF('1831 data'!$K$4:$K$499,6,'1831 data'!O$4:O$499)</f>
        <v>13814</v>
      </c>
      <c r="F5" s="9">
        <f>SUMIF('1831 data'!$K$4:$K$499,6,'1831 data'!P$4:P$499)</f>
        <v>1377</v>
      </c>
      <c r="G5" s="9">
        <f>SUMIF('1831 data'!$K$4:$K$499,6,'1831 data'!Q$4:Q$499)</f>
        <v>635</v>
      </c>
      <c r="H5" s="9">
        <f>SUMIF('1831 data'!$K$4:$K$499,6,'1831 data'!R$4:R$499)</f>
        <v>5321</v>
      </c>
      <c r="I5" s="9">
        <f>SUMIF('1831 data'!$K$4:$K$499,6,'1831 data'!S$4:S$499)</f>
        <v>42</v>
      </c>
      <c r="J5" s="9">
        <f>SUMIF('1831 data'!$K$4:$K$499,6,'1831 data'!T$4:T$499)</f>
        <v>3608</v>
      </c>
      <c r="K5" s="9">
        <f>SUMIF('1831 data'!$K$4:$K$499,6,'1831 data'!U$4:U$499)</f>
        <v>596</v>
      </c>
      <c r="L5" s="9">
        <f>SUMIF('1831 data'!$K$4:$K$499,6,'1831 data'!V$4:V$499)</f>
        <v>1126</v>
      </c>
      <c r="M5" s="9">
        <f>SUMIF('1831 data'!$K$4:$K$499,6,'1831 data'!W$4:W$499)</f>
        <v>781</v>
      </c>
      <c r="N5" s="9">
        <f>SUMIF('1831 data'!$K$4:$K$499,6,'1831 data'!X$4:X$499)</f>
        <v>328</v>
      </c>
      <c r="O5" s="17">
        <f t="shared" si="0"/>
        <v>9.9681482553930792E-2</v>
      </c>
      <c r="P5" s="17">
        <f t="shared" si="1"/>
        <v>4.5967858694078469E-2</v>
      </c>
      <c r="Q5" s="17">
        <f t="shared" si="2"/>
        <v>0.38518893875778198</v>
      </c>
      <c r="R5" s="17">
        <f t="shared" si="3"/>
        <v>3.0403938033878673E-3</v>
      </c>
      <c r="S5" s="17">
        <f t="shared" si="4"/>
        <v>0.26118430577674823</v>
      </c>
      <c r="T5" s="17">
        <f t="shared" si="5"/>
        <v>4.3144635876646881E-2</v>
      </c>
      <c r="U5" s="17">
        <f t="shared" si="6"/>
        <v>8.1511510062255682E-2</v>
      </c>
      <c r="V5" s="17">
        <f t="shared" si="7"/>
        <v>5.6536846677283918E-2</v>
      </c>
      <c r="W5" s="17">
        <f t="shared" si="8"/>
        <v>2.3744027797886202E-2</v>
      </c>
      <c r="X5" s="17">
        <f t="shared" si="14"/>
        <v>1.0133724706181459</v>
      </c>
      <c r="Y5" s="17">
        <f t="shared" si="9"/>
        <v>0.53083828000579125</v>
      </c>
      <c r="Z5" s="17">
        <f t="shared" si="10"/>
        <v>0.36948023744027803</v>
      </c>
      <c r="AA5" s="17">
        <f t="shared" si="11"/>
        <v>4.3144635876646881E-2</v>
      </c>
      <c r="AB5" s="17">
        <f t="shared" si="12"/>
        <v>5.6536846677283918E-2</v>
      </c>
      <c r="AC5" s="21">
        <f>('1831 data'!$AP$6*H5+'1831 data'!$AP$7*F5+'1831 data'!$AP$8*G5+'1831 data'!$AP$9*I5+'1831 data'!$AP$10*J5+'1831 data'!$AP$11*K5+'1831 data'!$AP$12*L5+'1831 data'!$AP$13*M5+'1831 data'!$AP$14*N5)/D5</f>
        <v>0.47481505750892378</v>
      </c>
      <c r="AD5" s="51">
        <f t="shared" si="13"/>
        <v>0.97022596773683167</v>
      </c>
    </row>
    <row r="6" spans="1:30" x14ac:dyDescent="0.2">
      <c r="A6" s="43" t="s">
        <v>503</v>
      </c>
      <c r="B6" s="9">
        <f>SUMIF('1831 data'!$K$4:$K$499,10,'1831 data'!L$4:L$499)</f>
        <v>9577</v>
      </c>
      <c r="C6" s="9">
        <f>SUMIF('1831 data'!$K$4:$K$499,10,'1831 data'!M$4:M$499)</f>
        <v>10382</v>
      </c>
      <c r="D6" s="9">
        <f>SUMIF('1831 data'!$K$4:$K$499,10,'1831 data'!N$4:N$499)</f>
        <v>52073</v>
      </c>
      <c r="E6" s="9">
        <f>SUMIF('1831 data'!$K$4:$K$499,10,'1831 data'!O$4:O$499)</f>
        <v>12615</v>
      </c>
      <c r="F6" s="9">
        <f>SUMIF('1831 data'!$K$4:$K$499,10,'1831 data'!P$4:P$499)</f>
        <v>1445</v>
      </c>
      <c r="G6" s="9">
        <f>SUMIF('1831 data'!$K$4:$K$499,10,'1831 data'!Q$4:Q$499)</f>
        <v>559</v>
      </c>
      <c r="H6" s="9">
        <f>SUMIF('1831 data'!$K$4:$K$499,10,'1831 data'!R$4:R$499)</f>
        <v>4556</v>
      </c>
      <c r="I6" s="9">
        <f>SUMIF('1831 data'!$K$4:$K$499,10,'1831 data'!S$4:S$499)</f>
        <v>206</v>
      </c>
      <c r="J6" s="9">
        <f>SUMIF('1831 data'!$K$4:$K$499,10,'1831 data'!T$4:T$499)</f>
        <v>3327</v>
      </c>
      <c r="K6" s="9">
        <f>SUMIF('1831 data'!$K$4:$K$499,10,'1831 data'!U$4:U$499)</f>
        <v>390</v>
      </c>
      <c r="L6" s="9">
        <f>SUMIF('1831 data'!$K$4:$K$499,10,'1831 data'!V$4:V$499)</f>
        <v>1000</v>
      </c>
      <c r="M6" s="9">
        <f>SUMIF('1831 data'!$K$4:$K$499,10,'1831 data'!W$4:W$499)</f>
        <v>973</v>
      </c>
      <c r="N6" s="9">
        <f>SUMIF('1831 data'!$K$4:$K$499,10,'1831 data'!X$4:X$499)</f>
        <v>159</v>
      </c>
      <c r="O6" s="17">
        <f t="shared" si="0"/>
        <v>0.11454617518826793</v>
      </c>
      <c r="P6" s="17">
        <f t="shared" si="1"/>
        <v>4.4312326595323026E-2</v>
      </c>
      <c r="Q6" s="17">
        <f t="shared" si="2"/>
        <v>0.3611573523583036</v>
      </c>
      <c r="R6" s="17">
        <f t="shared" si="3"/>
        <v>1.6329766151407056E-2</v>
      </c>
      <c r="S6" s="17">
        <f t="shared" si="4"/>
        <v>0.26373365041617125</v>
      </c>
      <c r="T6" s="17">
        <f t="shared" si="5"/>
        <v>3.0915576694411414E-2</v>
      </c>
      <c r="U6" s="17">
        <f t="shared" si="6"/>
        <v>7.9270709472849782E-2</v>
      </c>
      <c r="V6" s="17">
        <f t="shared" si="7"/>
        <v>7.7130400317082834E-2</v>
      </c>
      <c r="W6" s="17">
        <f t="shared" si="8"/>
        <v>1.2604042806183116E-2</v>
      </c>
      <c r="X6" s="17">
        <f t="shared" si="14"/>
        <v>1.0305875799706514</v>
      </c>
      <c r="Y6" s="17">
        <f t="shared" si="9"/>
        <v>0.52001585414189455</v>
      </c>
      <c r="Z6" s="17">
        <f t="shared" si="10"/>
        <v>0.37193816884661124</v>
      </c>
      <c r="AA6" s="17">
        <f t="shared" si="11"/>
        <v>3.0915576694411414E-2</v>
      </c>
      <c r="AB6" s="17">
        <f t="shared" si="12"/>
        <v>7.7130400317082834E-2</v>
      </c>
      <c r="AC6" s="21">
        <f>('1831 data'!$AP$6*H6+'1831 data'!$AP$7*F6+'1831 data'!$AP$8*G6+'1831 data'!$AP$9*I6+'1831 data'!$AP$10*J6+'1831 data'!$AP$11*K6+'1831 data'!$AP$12*L6+'1831 data'!$AP$13*M6+'1831 data'!$AP$14*N6)/D6</f>
        <v>0.46985962014863747</v>
      </c>
      <c r="AD6" s="51">
        <f t="shared" si="13"/>
        <v>0.96010014309751368</v>
      </c>
    </row>
    <row r="7" spans="1:30" x14ac:dyDescent="0.2">
      <c r="A7" s="43" t="s">
        <v>504</v>
      </c>
      <c r="B7" s="9">
        <f>SUMIF('1831 data'!$K$4:$K$499,7,'1831 data'!L$4:L$499)</f>
        <v>11191</v>
      </c>
      <c r="C7" s="9">
        <f>SUMIF('1831 data'!$K$4:$K$499,7,'1831 data'!M$4:M$499)</f>
        <v>12238</v>
      </c>
      <c r="D7" s="9">
        <f>SUMIF('1831 data'!$K$4:$K$499,7,'1831 data'!N$4:N$499)</f>
        <v>58544</v>
      </c>
      <c r="E7" s="9">
        <f>SUMIF('1831 data'!$K$4:$K$499,7,'1831 data'!O$4:O$499)</f>
        <v>14457</v>
      </c>
      <c r="F7" s="9">
        <f>SUMIF('1831 data'!$K$4:$K$499,7,'1831 data'!P$4:P$499)</f>
        <v>1376</v>
      </c>
      <c r="G7" s="9">
        <f>SUMIF('1831 data'!$K$4:$K$499,7,'1831 data'!Q$4:Q$499)</f>
        <v>396</v>
      </c>
      <c r="H7" s="9">
        <f>SUMIF('1831 data'!$K$4:$K$499,7,'1831 data'!R$4:R$499)</f>
        <v>5911</v>
      </c>
      <c r="I7" s="9">
        <f>SUMIF('1831 data'!$K$4:$K$499,7,'1831 data'!S$4:S$499)</f>
        <v>378</v>
      </c>
      <c r="J7" s="9">
        <f>SUMIF('1831 data'!$K$4:$K$499,7,'1831 data'!T$4:T$499)</f>
        <v>3888</v>
      </c>
      <c r="K7" s="9">
        <f>SUMIF('1831 data'!$K$4:$K$499,7,'1831 data'!U$4:U$499)</f>
        <v>458</v>
      </c>
      <c r="L7" s="9">
        <f>SUMIF('1831 data'!$K$4:$K$499,7,'1831 data'!V$4:V$499)</f>
        <v>1129</v>
      </c>
      <c r="M7" s="9">
        <f>SUMIF('1831 data'!$K$4:$K$499,7,'1831 data'!W$4:W$499)</f>
        <v>754</v>
      </c>
      <c r="N7" s="9">
        <f>SUMIF('1831 data'!$K$4:$K$499,7,'1831 data'!X$4:X$499)</f>
        <v>167</v>
      </c>
      <c r="O7" s="17">
        <f t="shared" si="0"/>
        <v>9.5178806114684933E-2</v>
      </c>
      <c r="P7" s="17">
        <f t="shared" si="1"/>
        <v>2.7391575015563396E-2</v>
      </c>
      <c r="Q7" s="17">
        <f t="shared" si="2"/>
        <v>0.40886767655806877</v>
      </c>
      <c r="R7" s="17">
        <f t="shared" si="3"/>
        <v>2.6146503423946876E-2</v>
      </c>
      <c r="S7" s="17">
        <f t="shared" si="4"/>
        <v>0.26893546378916788</v>
      </c>
      <c r="T7" s="17">
        <f t="shared" si="5"/>
        <v>3.1680154942242515E-2</v>
      </c>
      <c r="U7" s="17">
        <f t="shared" si="6"/>
        <v>7.8093657051947152E-2</v>
      </c>
      <c r="V7" s="17">
        <f t="shared" si="7"/>
        <v>5.2154665559936364E-2</v>
      </c>
      <c r="W7" s="17">
        <f t="shared" si="8"/>
        <v>1.1551497544442138E-2</v>
      </c>
      <c r="X7" s="17">
        <f t="shared" si="14"/>
        <v>1.0505241412891018</v>
      </c>
      <c r="Y7" s="17">
        <f t="shared" si="9"/>
        <v>0.53143805768831709</v>
      </c>
      <c r="Z7" s="17">
        <f t="shared" si="10"/>
        <v>0.38472712180950402</v>
      </c>
      <c r="AA7" s="17">
        <f t="shared" si="11"/>
        <v>3.1680154942242515E-2</v>
      </c>
      <c r="AB7" s="17">
        <f t="shared" si="12"/>
        <v>5.2154665559936364E-2</v>
      </c>
      <c r="AC7" s="21">
        <f>('1831 data'!$AP$6*H7+'1831 data'!$AP$7*F7+'1831 data'!$AP$8*G7+'1831 data'!$AP$9*I7+'1831 data'!$AP$10*J7+'1831 data'!$AP$11*K7+'1831 data'!$AP$12*L7+'1831 data'!$AP$13*M7+'1831 data'!$AP$14*N7)/D7</f>
        <v>0.46939054386444384</v>
      </c>
      <c r="AD7" s="51">
        <f t="shared" si="13"/>
        <v>0.95914164360475995</v>
      </c>
    </row>
    <row r="8" spans="1:30" x14ac:dyDescent="0.2">
      <c r="A8" s="43" t="s">
        <v>507</v>
      </c>
      <c r="B8" s="9">
        <f>SUMIF('1831 data'!$K$4:$K$499,4,'1831 data'!L$4:L$499)</f>
        <v>9083</v>
      </c>
      <c r="C8" s="9">
        <f>SUMIF('1831 data'!$K$4:$K$499,4,'1831 data'!M$4:M$499)</f>
        <v>10827</v>
      </c>
      <c r="D8" s="9">
        <f>SUMIF('1831 data'!$K$4:$K$499,4,'1831 data'!N$4:N$499)</f>
        <v>55188</v>
      </c>
      <c r="E8" s="9">
        <f>SUMIF('1831 data'!$K$4:$K$499,4,'1831 data'!O$4:O$499)</f>
        <v>13079</v>
      </c>
      <c r="F8" s="9">
        <f>SUMIF('1831 data'!$K$4:$K$499,4,'1831 data'!P$4:P$499)</f>
        <v>1225</v>
      </c>
      <c r="G8" s="9">
        <f>SUMIF('1831 data'!$K$4:$K$499,4,'1831 data'!Q$4:Q$499)</f>
        <v>359</v>
      </c>
      <c r="H8" s="9">
        <f>SUMIF('1831 data'!$K$4:$K$499,4,'1831 data'!R$4:R$499)</f>
        <v>4982</v>
      </c>
      <c r="I8" s="9">
        <f>SUMIF('1831 data'!$K$4:$K$499,4,'1831 data'!S$4:S$499)</f>
        <v>70</v>
      </c>
      <c r="J8" s="9">
        <f>SUMIF('1831 data'!$K$4:$K$499,4,'1831 data'!T$4:T$499)</f>
        <v>3744</v>
      </c>
      <c r="K8" s="9">
        <f>SUMIF('1831 data'!$K$4:$K$499,4,'1831 data'!U$4:U$499)</f>
        <v>514</v>
      </c>
      <c r="L8" s="9">
        <f>SUMIF('1831 data'!$K$4:$K$499,4,'1831 data'!V$4:V$499)</f>
        <v>1250</v>
      </c>
      <c r="M8" s="9">
        <f>SUMIF('1831 data'!$K$4:$K$499,4,'1831 data'!W$4:W$499)</f>
        <v>749</v>
      </c>
      <c r="N8" s="9">
        <f>SUMIF('1831 data'!$K$4:$K$499,4,'1831 data'!X$4:X$499)</f>
        <v>186</v>
      </c>
      <c r="O8" s="17">
        <f t="shared" si="0"/>
        <v>9.3661594923159258E-2</v>
      </c>
      <c r="P8" s="17">
        <f t="shared" si="1"/>
        <v>2.7448581695848306E-2</v>
      </c>
      <c r="Q8" s="17">
        <f t="shared" si="2"/>
        <v>0.38091597216912609</v>
      </c>
      <c r="R8" s="17">
        <f t="shared" si="3"/>
        <v>5.3520911384662435E-3</v>
      </c>
      <c r="S8" s="17">
        <f t="shared" si="4"/>
        <v>0.28626041746310882</v>
      </c>
      <c r="T8" s="17">
        <f t="shared" si="5"/>
        <v>3.9299640645309275E-2</v>
      </c>
      <c r="U8" s="17">
        <f t="shared" si="6"/>
        <v>9.5573056044040067E-2</v>
      </c>
      <c r="V8" s="17">
        <f t="shared" si="7"/>
        <v>5.7267375181588809E-2</v>
      </c>
      <c r="W8" s="17">
        <f t="shared" si="8"/>
        <v>1.4221270739353161E-2</v>
      </c>
      <c r="X8" s="17">
        <f t="shared" si="14"/>
        <v>1.0081847694845827</v>
      </c>
      <c r="Y8" s="17">
        <f t="shared" si="9"/>
        <v>0.50202614878813367</v>
      </c>
      <c r="Z8" s="17">
        <f t="shared" si="10"/>
        <v>0.4014068353849683</v>
      </c>
      <c r="AA8" s="17">
        <f t="shared" si="11"/>
        <v>3.9299640645309275E-2</v>
      </c>
      <c r="AB8" s="17">
        <f t="shared" si="12"/>
        <v>5.7267375181588809E-2</v>
      </c>
      <c r="AC8" s="21">
        <f>('1831 data'!$AP$6*H8+'1831 data'!$AP$7*F8+'1831 data'!$AP$8*G8+'1831 data'!$AP$9*I8+'1831 data'!$AP$10*J8+'1831 data'!$AP$11*K8+'1831 data'!$AP$12*L8+'1831 data'!$AP$13*M8+'1831 data'!$AP$14*N8)/D8</f>
        <v>0.46848952670870481</v>
      </c>
      <c r="AD8" s="51">
        <f t="shared" si="13"/>
        <v>0.95730052625169881</v>
      </c>
    </row>
    <row r="9" spans="1:30" x14ac:dyDescent="0.2">
      <c r="A9" s="43" t="s">
        <v>505</v>
      </c>
      <c r="B9" s="9">
        <f>SUMIF('1831 data'!$K$4:$K$499,8,'1831 data'!L$4:L$499)</f>
        <v>6814</v>
      </c>
      <c r="C9" s="9">
        <f>SUMIF('1831 data'!$K$4:$K$499,8,'1831 data'!M$4:M$499)</f>
        <v>7743</v>
      </c>
      <c r="D9" s="9">
        <f>SUMIF('1831 data'!$K$4:$K$499,8,'1831 data'!N$4:N$499)</f>
        <v>41474</v>
      </c>
      <c r="E9" s="9">
        <f>SUMIF('1831 data'!$K$4:$K$499,8,'1831 data'!O$4:O$499)</f>
        <v>10270</v>
      </c>
      <c r="F9" s="9">
        <f>SUMIF('1831 data'!$K$4:$K$499,8,'1831 data'!P$4:P$499)</f>
        <v>1125</v>
      </c>
      <c r="G9" s="9">
        <f>SUMIF('1831 data'!$K$4:$K$499,8,'1831 data'!Q$4:Q$499)</f>
        <v>442</v>
      </c>
      <c r="H9" s="9">
        <f>SUMIF('1831 data'!$K$4:$K$499,8,'1831 data'!R$4:R$499)</f>
        <v>4243</v>
      </c>
      <c r="I9" s="9">
        <f>SUMIF('1831 data'!$K$4:$K$499,8,'1831 data'!S$4:S$499)</f>
        <v>90</v>
      </c>
      <c r="J9" s="9">
        <f>SUMIF('1831 data'!$K$4:$K$499,8,'1831 data'!T$4:T$499)</f>
        <v>2011</v>
      </c>
      <c r="K9" s="9">
        <f>SUMIF('1831 data'!$K$4:$K$499,8,'1831 data'!U$4:U$499)</f>
        <v>255</v>
      </c>
      <c r="L9" s="9">
        <f>SUMIF('1831 data'!$K$4:$K$499,8,'1831 data'!V$4:V$499)</f>
        <v>1474</v>
      </c>
      <c r="M9" s="9">
        <f>SUMIF('1831 data'!$K$4:$K$499,8,'1831 data'!W$4:W$499)</f>
        <v>492</v>
      </c>
      <c r="N9" s="9">
        <f>SUMIF('1831 data'!$K$4:$K$499,8,'1831 data'!X$4:X$499)</f>
        <v>138</v>
      </c>
      <c r="O9" s="17">
        <f t="shared" si="0"/>
        <v>0.10954235637779941</v>
      </c>
      <c r="P9" s="17">
        <f t="shared" si="1"/>
        <v>4.3037974683544304E-2</v>
      </c>
      <c r="Q9" s="17">
        <f t="shared" si="2"/>
        <v>0.4131450827653359</v>
      </c>
      <c r="R9" s="17">
        <f t="shared" si="3"/>
        <v>8.7633885102239538E-3</v>
      </c>
      <c r="S9" s="17">
        <f t="shared" si="4"/>
        <v>0.1958130477117819</v>
      </c>
      <c r="T9" s="17">
        <f t="shared" si="5"/>
        <v>2.4829600778967866E-2</v>
      </c>
      <c r="U9" s="17">
        <f t="shared" si="6"/>
        <v>0.14352482960077897</v>
      </c>
      <c r="V9" s="17">
        <f t="shared" si="7"/>
        <v>4.7906523855890948E-2</v>
      </c>
      <c r="W9" s="17">
        <f t="shared" si="8"/>
        <v>1.3437195715676729E-2</v>
      </c>
      <c r="X9" s="17">
        <f t="shared" si="14"/>
        <v>1.0534277835256842</v>
      </c>
      <c r="Y9" s="17">
        <f t="shared" si="9"/>
        <v>0.56572541382667962</v>
      </c>
      <c r="Z9" s="17">
        <f t="shared" si="10"/>
        <v>0.36153846153846159</v>
      </c>
      <c r="AA9" s="17">
        <f t="shared" si="11"/>
        <v>2.4829600778967866E-2</v>
      </c>
      <c r="AB9" s="17">
        <f t="shared" si="12"/>
        <v>4.7906523855890948E-2</v>
      </c>
      <c r="AC9" s="21">
        <f>('1831 data'!$AP$6*H9+'1831 data'!$AP$7*F9+'1831 data'!$AP$8*G9+'1831 data'!$AP$9*I9+'1831 data'!$AP$10*J9+'1831 data'!$AP$11*K9+'1831 data'!$AP$12*L9+'1831 data'!$AP$13*M9+'1831 data'!$AP$14*N9)/D9</f>
        <v>0.44882335921300093</v>
      </c>
      <c r="AD9" s="51">
        <f t="shared" si="13"/>
        <v>0.91711514019781337</v>
      </c>
    </row>
    <row r="10" spans="1:30" x14ac:dyDescent="0.2">
      <c r="A10" s="43" t="s">
        <v>502</v>
      </c>
      <c r="B10" s="9">
        <f>SUMIF('1831 data'!$K$4:$K$499,9,'1831 data'!L$4:L$499)</f>
        <v>8395</v>
      </c>
      <c r="C10" s="9">
        <f>SUMIF('1831 data'!$K$4:$K$499,9,'1831 data'!M$4:M$499)</f>
        <v>8903</v>
      </c>
      <c r="D10" s="9">
        <f>SUMIF('1831 data'!$K$4:$K$499,9,'1831 data'!N$4:N$499)</f>
        <v>45564</v>
      </c>
      <c r="E10" s="9">
        <f>SUMIF('1831 data'!$K$4:$K$499,9,'1831 data'!O$4:O$499)</f>
        <v>10373</v>
      </c>
      <c r="F10" s="9">
        <f>SUMIF('1831 data'!$K$4:$K$499,9,'1831 data'!P$4:P$499)</f>
        <v>1414</v>
      </c>
      <c r="G10" s="9">
        <f>SUMIF('1831 data'!$K$4:$K$499,9,'1831 data'!Q$4:Q$499)</f>
        <v>446</v>
      </c>
      <c r="H10" s="9">
        <f>SUMIF('1831 data'!$K$4:$K$499,9,'1831 data'!R$4:R$499)</f>
        <v>4397</v>
      </c>
      <c r="I10" s="9">
        <f>SUMIF('1831 data'!$K$4:$K$499,9,'1831 data'!S$4:S$499)</f>
        <v>69</v>
      </c>
      <c r="J10" s="9">
        <f>SUMIF('1831 data'!$K$4:$K$499,9,'1831 data'!T$4:T$499)</f>
        <v>2262</v>
      </c>
      <c r="K10" s="9">
        <f>SUMIF('1831 data'!$K$4:$K$499,9,'1831 data'!U$4:U$499)</f>
        <v>288</v>
      </c>
      <c r="L10" s="9">
        <f>SUMIF('1831 data'!$K$4:$K$499,9,'1831 data'!V$4:V$499)</f>
        <v>701</v>
      </c>
      <c r="M10" s="9">
        <f>SUMIF('1831 data'!$K$4:$K$499,9,'1831 data'!W$4:W$499)</f>
        <v>702</v>
      </c>
      <c r="N10" s="9">
        <f>SUMIF('1831 data'!$K$4:$K$499,9,'1831 data'!X$4:X$499)</f>
        <v>94</v>
      </c>
      <c r="O10" s="17">
        <f t="shared" si="0"/>
        <v>0.13631543430058807</v>
      </c>
      <c r="P10" s="17">
        <f t="shared" si="1"/>
        <v>4.2996240239082231E-2</v>
      </c>
      <c r="Q10" s="17">
        <f t="shared" si="2"/>
        <v>0.42388894244673669</v>
      </c>
      <c r="R10" s="17">
        <f t="shared" si="3"/>
        <v>6.6518847006651885E-3</v>
      </c>
      <c r="S10" s="17">
        <f t="shared" si="4"/>
        <v>0.21806613323050228</v>
      </c>
      <c r="T10" s="17">
        <f t="shared" si="5"/>
        <v>2.7764388315819916E-2</v>
      </c>
      <c r="U10" s="17">
        <f t="shared" si="6"/>
        <v>6.7579292393714449E-2</v>
      </c>
      <c r="V10" s="17">
        <f t="shared" si="7"/>
        <v>6.7675696519811049E-2</v>
      </c>
      <c r="W10" s="17">
        <f t="shared" si="8"/>
        <v>9.0619878530801123E-3</v>
      </c>
      <c r="X10" s="17">
        <f t="shared" si="14"/>
        <v>0.96848474169054244</v>
      </c>
      <c r="Y10" s="17">
        <f t="shared" si="9"/>
        <v>0.60320061698640703</v>
      </c>
      <c r="Z10" s="17">
        <f t="shared" si="10"/>
        <v>0.30135929817796203</v>
      </c>
      <c r="AA10" s="17">
        <f t="shared" si="11"/>
        <v>2.7764388315819916E-2</v>
      </c>
      <c r="AB10" s="17">
        <f t="shared" si="12"/>
        <v>6.7675696519811049E-2</v>
      </c>
      <c r="AC10" s="21">
        <f>('1831 data'!$AP$6*H10+'1831 data'!$AP$7*F10+'1831 data'!$AP$8*G10+'1831 data'!$AP$9*I10+'1831 data'!$AP$10*J10+'1831 data'!$AP$11*K10+'1831 data'!$AP$12*L10+'1831 data'!$AP$13*M10+'1831 data'!$AP$14*N10)/D10</f>
        <v>0.4277060837503292</v>
      </c>
      <c r="AD10" s="51">
        <f t="shared" si="13"/>
        <v>0.87396459411103333</v>
      </c>
    </row>
    <row r="11" spans="1:30" x14ac:dyDescent="0.2">
      <c r="A11" s="43" t="s">
        <v>506</v>
      </c>
      <c r="B11" s="9">
        <f>SUMIF('1831 data'!$K$4:$K$499,3,'1831 data'!L$4:L$499)</f>
        <v>2292</v>
      </c>
      <c r="C11" s="9">
        <f>SUMIF('1831 data'!$K$4:$K$499,3,'1831 data'!M$4:M$499)</f>
        <v>2496</v>
      </c>
      <c r="D11" s="9">
        <f>SUMIF('1831 data'!$K$4:$K$499,3,'1831 data'!N$4:N$499)</f>
        <v>12747</v>
      </c>
      <c r="E11" s="9">
        <f>SUMIF('1831 data'!$K$4:$K$499,3,'1831 data'!O$4:O$499)</f>
        <v>2465</v>
      </c>
      <c r="F11" s="9">
        <f>SUMIF('1831 data'!$K$4:$K$499,3,'1831 data'!P$4:P$499)</f>
        <v>108</v>
      </c>
      <c r="G11" s="9">
        <f>SUMIF('1831 data'!$K$4:$K$499,3,'1831 data'!Q$4:Q$499)</f>
        <v>36</v>
      </c>
      <c r="H11" s="9">
        <f>SUMIF('1831 data'!$K$4:$K$499,3,'1831 data'!R$4:R$499)</f>
        <v>569</v>
      </c>
      <c r="I11" s="9">
        <f>SUMIF('1831 data'!$K$4:$K$499,3,'1831 data'!S$4:S$499)</f>
        <v>0</v>
      </c>
      <c r="J11" s="9">
        <f>SUMIF('1831 data'!$K$4:$K$499,3,'1831 data'!T$4:T$499)</f>
        <v>959</v>
      </c>
      <c r="K11" s="9">
        <f>SUMIF('1831 data'!$K$4:$K$499,3,'1831 data'!U$4:U$499)</f>
        <v>153</v>
      </c>
      <c r="L11" s="9">
        <f>SUMIF('1831 data'!$K$4:$K$499,3,'1831 data'!V$4:V$499)</f>
        <v>321</v>
      </c>
      <c r="M11" s="9">
        <f>SUMIF('1831 data'!$K$4:$K$499,3,'1831 data'!W$4:W$499)</f>
        <v>231</v>
      </c>
      <c r="N11" s="9">
        <f>SUMIF('1831 data'!$K$4:$K$499,3,'1831 data'!X$4:X$499)</f>
        <v>88</v>
      </c>
      <c r="O11" s="17">
        <f t="shared" si="0"/>
        <v>4.3813387423935091E-2</v>
      </c>
      <c r="P11" s="17">
        <f t="shared" si="1"/>
        <v>1.460446247464503E-2</v>
      </c>
      <c r="Q11" s="17">
        <f t="shared" si="2"/>
        <v>0.23083164300202841</v>
      </c>
      <c r="R11" s="17">
        <f t="shared" si="3"/>
        <v>0</v>
      </c>
      <c r="S11" s="17">
        <f t="shared" si="4"/>
        <v>0.38904665314401621</v>
      </c>
      <c r="T11" s="17">
        <f t="shared" si="5"/>
        <v>6.2068965517241378E-2</v>
      </c>
      <c r="U11" s="17">
        <f t="shared" si="6"/>
        <v>0.13022312373225153</v>
      </c>
      <c r="V11" s="17">
        <f t="shared" si="7"/>
        <v>9.3711967545638944E-2</v>
      </c>
      <c r="W11" s="17">
        <f t="shared" si="8"/>
        <v>3.5699797160243407E-2</v>
      </c>
      <c r="X11" s="17">
        <f t="shared" si="14"/>
        <v>0.82265773590251967</v>
      </c>
      <c r="Y11" s="17">
        <f t="shared" si="9"/>
        <v>0.28924949290060853</v>
      </c>
      <c r="Z11" s="17">
        <f t="shared" si="10"/>
        <v>0.55496957403651115</v>
      </c>
      <c r="AA11" s="17">
        <f t="shared" si="11"/>
        <v>6.2068965517241378E-2</v>
      </c>
      <c r="AB11" s="17">
        <f t="shared" si="12"/>
        <v>9.3711967545638944E-2</v>
      </c>
      <c r="AC11" s="21">
        <f>('1831 data'!$AP$6*H11+'1831 data'!$AP$7*F11+'1831 data'!$AP$8*G11+'1831 data'!$AP$9*I11+'1831 data'!$AP$10*J11+'1831 data'!$AP$11*K11+'1831 data'!$AP$12*L11+'1831 data'!$AP$13*M11+'1831 data'!$AP$14*N11)/D11</f>
        <v>0.42606103396877698</v>
      </c>
      <c r="AD11" s="51">
        <f t="shared" si="13"/>
        <v>0.87060313791658273</v>
      </c>
    </row>
    <row r="12" spans="1:30" x14ac:dyDescent="0.2">
      <c r="A12" s="48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</row>
    <row r="13" spans="1:30" x14ac:dyDescent="0.2">
      <c r="A13" s="45" t="s">
        <v>615</v>
      </c>
      <c r="B13" s="42">
        <f>SUM(B2:B11)</f>
        <v>81854</v>
      </c>
      <c r="C13" s="42">
        <f t="shared" ref="C13:N13" si="15">SUM(C2:C11)</f>
        <v>101710</v>
      </c>
      <c r="D13" s="42">
        <f t="shared" si="15"/>
        <v>493219</v>
      </c>
      <c r="E13" s="42">
        <f t="shared" si="15"/>
        <v>115939</v>
      </c>
      <c r="F13" s="42">
        <f t="shared" si="15"/>
        <v>9284</v>
      </c>
      <c r="G13" s="42">
        <f t="shared" si="15"/>
        <v>3413</v>
      </c>
      <c r="H13" s="42">
        <f t="shared" si="15"/>
        <v>35182</v>
      </c>
      <c r="I13" s="42">
        <f t="shared" si="15"/>
        <v>1253</v>
      </c>
      <c r="J13" s="42">
        <f t="shared" si="15"/>
        <v>35822</v>
      </c>
      <c r="K13" s="42">
        <f t="shared" si="15"/>
        <v>5865</v>
      </c>
      <c r="L13" s="42">
        <f t="shared" si="15"/>
        <v>14190</v>
      </c>
      <c r="M13" s="42">
        <f t="shared" si="15"/>
        <v>9040</v>
      </c>
      <c r="N13" s="42">
        <f t="shared" si="15"/>
        <v>1890</v>
      </c>
      <c r="O13" s="17">
        <f t="shared" ref="O13:W15" si="16">F13/$E13</f>
        <v>8.0076592000966021E-2</v>
      </c>
      <c r="P13" s="17">
        <f t="shared" si="16"/>
        <v>2.9437894064982449E-2</v>
      </c>
      <c r="Q13" s="17">
        <f t="shared" si="16"/>
        <v>0.30345267770120493</v>
      </c>
      <c r="R13" s="17">
        <f t="shared" si="16"/>
        <v>1.080740734351685E-2</v>
      </c>
      <c r="S13" s="17">
        <f t="shared" si="16"/>
        <v>0.30897282191497255</v>
      </c>
      <c r="T13" s="17">
        <f t="shared" si="16"/>
        <v>5.0586946583979504E-2</v>
      </c>
      <c r="U13" s="17">
        <f t="shared" si="16"/>
        <v>0.12239194748962817</v>
      </c>
      <c r="V13" s="17">
        <f t="shared" si="16"/>
        <v>7.797203701946713E-2</v>
      </c>
      <c r="W13" s="17">
        <f t="shared" si="16"/>
        <v>1.6301675881282399E-2</v>
      </c>
      <c r="X13" s="17">
        <f t="shared" ref="X13:X15" si="17">(E13/D13)/($E$13/$D$13)</f>
        <v>1</v>
      </c>
      <c r="Y13" s="17">
        <f t="shared" ref="Y13:Y15" si="18">O13+P13+Q13</f>
        <v>0.41296716376715337</v>
      </c>
      <c r="Z13" s="17">
        <f>R13+S13+U13+W13</f>
        <v>0.45847385262939999</v>
      </c>
      <c r="AA13" s="17">
        <f>T13</f>
        <v>5.0586946583979504E-2</v>
      </c>
      <c r="AB13" s="17">
        <f t="shared" ref="AB13:AB15" si="19">V13</f>
        <v>7.797203701946713E-2</v>
      </c>
      <c r="AC13" s="21">
        <f>('1831 data'!$AP$6*H13+'1831 data'!$AP$7*F13+'1831 data'!$AP$8*G13+'1831 data'!$AP$9*I13+'1831 data'!$AP$10*J13+'1831 data'!$AP$11*K13+'1831 data'!$AP$12*L13+'1831 data'!$AP$13*M13+'1831 data'!$AP$14*N13)/D13</f>
        <v>0.48938605365973331</v>
      </c>
      <c r="AD13" s="51">
        <f t="shared" ref="AD13:AD18" si="20">AC13/AC$13</f>
        <v>1</v>
      </c>
    </row>
    <row r="14" spans="1:30" x14ac:dyDescent="0.2">
      <c r="A14" s="50" t="s">
        <v>614</v>
      </c>
      <c r="B14" s="42">
        <f>B15-B17</f>
        <v>81999</v>
      </c>
      <c r="C14" s="42">
        <f t="shared" ref="C14:N14" si="21">C15-C17</f>
        <v>101911</v>
      </c>
      <c r="D14" s="42">
        <f t="shared" si="21"/>
        <v>494478</v>
      </c>
      <c r="E14" s="42">
        <f t="shared" si="21"/>
        <v>116188</v>
      </c>
      <c r="F14" s="42">
        <f t="shared" si="21"/>
        <v>9328</v>
      </c>
      <c r="G14" s="42">
        <f t="shared" si="21"/>
        <v>3356</v>
      </c>
      <c r="H14" s="42">
        <f t="shared" si="21"/>
        <v>35311</v>
      </c>
      <c r="I14" s="42">
        <f t="shared" si="21"/>
        <v>1221</v>
      </c>
      <c r="J14" s="42">
        <f t="shared" si="21"/>
        <v>35784</v>
      </c>
      <c r="K14" s="42">
        <f t="shared" si="21"/>
        <v>5907</v>
      </c>
      <c r="L14" s="42">
        <f t="shared" si="21"/>
        <v>14307</v>
      </c>
      <c r="M14" s="42">
        <f t="shared" si="21"/>
        <v>9078</v>
      </c>
      <c r="N14" s="42">
        <f t="shared" si="21"/>
        <v>1896</v>
      </c>
      <c r="O14" s="17">
        <f t="shared" si="16"/>
        <v>8.028367817674803E-2</v>
      </c>
      <c r="P14" s="17">
        <f t="shared" si="16"/>
        <v>2.8884222122766551E-2</v>
      </c>
      <c r="Q14" s="17">
        <f t="shared" si="16"/>
        <v>0.30391262436740457</v>
      </c>
      <c r="R14" s="17">
        <f t="shared" si="16"/>
        <v>1.0508830516060177E-2</v>
      </c>
      <c r="S14" s="17">
        <f t="shared" si="16"/>
        <v>0.30798361276551794</v>
      </c>
      <c r="T14" s="17">
        <f t="shared" si="16"/>
        <v>5.0840017902020862E-2</v>
      </c>
      <c r="U14" s="17">
        <f t="shared" si="16"/>
        <v>0.12313664061693118</v>
      </c>
      <c r="V14" s="17">
        <f t="shared" si="16"/>
        <v>7.8131992976899503E-2</v>
      </c>
      <c r="W14" s="17">
        <f t="shared" si="16"/>
        <v>1.6318380555651185E-2</v>
      </c>
      <c r="X14" s="17">
        <f t="shared" si="17"/>
        <v>0.99959609351374568</v>
      </c>
      <c r="Y14" s="17">
        <f t="shared" si="18"/>
        <v>0.41308052466691914</v>
      </c>
      <c r="Z14" s="17">
        <f>R14+S14+U14+W14</f>
        <v>0.45794746445416046</v>
      </c>
      <c r="AA14" s="17">
        <f>T14</f>
        <v>5.0840017902020862E-2</v>
      </c>
      <c r="AB14" s="17">
        <f t="shared" si="19"/>
        <v>7.8131992976899503E-2</v>
      </c>
      <c r="AC14" s="21">
        <f>('1831 data'!$AP$6*H14+'1831 data'!$AP$7*F14+'1831 data'!$AP$8*G14+'1831 data'!$AP$9*I14+'1831 data'!$AP$10*J14+'1831 data'!$AP$11*K14+'1831 data'!$AP$12*L14+'1831 data'!$AP$13*M14+'1831 data'!$AP$14*N14)/D14</f>
        <v>0.48927758161131535</v>
      </c>
      <c r="AD14" s="51">
        <f t="shared" si="20"/>
        <v>0.99977835075681709</v>
      </c>
    </row>
    <row r="15" spans="1:30" x14ac:dyDescent="0.2">
      <c r="A15" s="45" t="s">
        <v>616</v>
      </c>
      <c r="B15" s="42">
        <f>B13+B18</f>
        <v>82793</v>
      </c>
      <c r="C15" s="42">
        <f t="shared" ref="C15:N15" si="22">C13+C18</f>
        <v>102760</v>
      </c>
      <c r="D15" s="42">
        <f t="shared" si="22"/>
        <v>498361</v>
      </c>
      <c r="E15" s="42">
        <f t="shared" si="22"/>
        <v>117194</v>
      </c>
      <c r="F15" s="42">
        <f t="shared" si="22"/>
        <v>9453</v>
      </c>
      <c r="G15" s="42">
        <f t="shared" si="22"/>
        <v>3447</v>
      </c>
      <c r="H15" s="42">
        <f t="shared" si="22"/>
        <v>35709</v>
      </c>
      <c r="I15" s="42">
        <f t="shared" si="22"/>
        <v>1256</v>
      </c>
      <c r="J15" s="42">
        <f t="shared" si="22"/>
        <v>36024</v>
      </c>
      <c r="K15" s="42">
        <f t="shared" si="22"/>
        <v>5918</v>
      </c>
      <c r="L15" s="42">
        <f t="shared" si="22"/>
        <v>14345</v>
      </c>
      <c r="M15" s="42">
        <f t="shared" si="22"/>
        <v>9131</v>
      </c>
      <c r="N15" s="42">
        <f t="shared" si="22"/>
        <v>1911</v>
      </c>
      <c r="O15" s="17">
        <f t="shared" si="16"/>
        <v>8.0661125996211405E-2</v>
      </c>
      <c r="P15" s="17">
        <f t="shared" si="16"/>
        <v>2.9412768571769887E-2</v>
      </c>
      <c r="Q15" s="17">
        <f t="shared" si="16"/>
        <v>0.3046998993122515</v>
      </c>
      <c r="R15" s="17">
        <f t="shared" si="16"/>
        <v>1.0717272215301124E-2</v>
      </c>
      <c r="S15" s="17">
        <f t="shared" si="16"/>
        <v>0.3073877502261208</v>
      </c>
      <c r="T15" s="17">
        <f t="shared" si="16"/>
        <v>5.0497465740566926E-2</v>
      </c>
      <c r="U15" s="17">
        <f t="shared" si="16"/>
        <v>0.122403877331604</v>
      </c>
      <c r="V15" s="17">
        <f t="shared" si="16"/>
        <v>7.7913545062033893E-2</v>
      </c>
      <c r="W15" s="17">
        <f t="shared" si="16"/>
        <v>1.6306295544140485E-2</v>
      </c>
      <c r="X15" s="17">
        <f t="shared" si="17"/>
        <v>1.0003951490838769</v>
      </c>
      <c r="Y15" s="17">
        <f t="shared" si="18"/>
        <v>0.41477379388023278</v>
      </c>
      <c r="Z15" s="17">
        <f>R15+S15+U15+W15</f>
        <v>0.45681519531716641</v>
      </c>
      <c r="AA15" s="17">
        <f>T15</f>
        <v>5.0497465740566926E-2</v>
      </c>
      <c r="AB15" s="17">
        <f t="shared" si="19"/>
        <v>7.7913545062033893E-2</v>
      </c>
      <c r="AC15" s="21">
        <f>('1831 data'!$AP$6*H15+'1831 data'!$AP$7*F15+'1831 data'!$AP$8*G15+'1831 data'!$AP$9*I15+'1831 data'!$AP$10*J15+'1831 data'!$AP$11*K15+'1831 data'!$AP$12*L15+'1831 data'!$AP$13*M15+'1831 data'!$AP$14*N15)/D15</f>
        <v>0.48913337921707356</v>
      </c>
      <c r="AD15" s="51">
        <f t="shared" si="20"/>
        <v>0.99948369096182821</v>
      </c>
    </row>
    <row r="16" spans="1:30" x14ac:dyDescent="0.2">
      <c r="A16" s="49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</row>
    <row r="17" spans="1:30" x14ac:dyDescent="0.2">
      <c r="A17" s="45" t="s">
        <v>617</v>
      </c>
      <c r="B17" s="9">
        <f>SUMIF('1831 data'!$D$4:$D$499,99,'1831 data'!L$4:L$499)</f>
        <v>794</v>
      </c>
      <c r="C17" s="9">
        <f>SUMIF('1831 data'!$D$4:$D$499,99,'1831 data'!M$4:M$499)</f>
        <v>849</v>
      </c>
      <c r="D17" s="9">
        <f>SUMIF('1831 data'!$D$4:$D$499,99,'1831 data'!N$4:N$499)</f>
        <v>3883</v>
      </c>
      <c r="E17" s="9">
        <f>SUMIF('1831 data'!$D$4:$D$499,99,'1831 data'!O$4:O$499)</f>
        <v>1006</v>
      </c>
      <c r="F17" s="9">
        <f>SUMIF('1831 data'!$D$4:$D$499,99,'1831 data'!P$4:P$499)</f>
        <v>125</v>
      </c>
      <c r="G17" s="9">
        <f>SUMIF('1831 data'!$D$4:$D$499,99,'1831 data'!Q$4:Q$499)</f>
        <v>91</v>
      </c>
      <c r="H17" s="9">
        <f>SUMIF('1831 data'!$D$4:$D$499,99,'1831 data'!R$4:R$499)</f>
        <v>398</v>
      </c>
      <c r="I17" s="9">
        <f>SUMIF('1831 data'!$D$4:$D$499,99,'1831 data'!S$4:S$499)</f>
        <v>35</v>
      </c>
      <c r="J17" s="9">
        <f>SUMIF('1831 data'!$D$4:$D$499,99,'1831 data'!T$4:T$499)</f>
        <v>240</v>
      </c>
      <c r="K17" s="9">
        <f>SUMIF('1831 data'!$D$4:$D$499,99,'1831 data'!U$4:U$499)</f>
        <v>11</v>
      </c>
      <c r="L17" s="9">
        <f>SUMIF('1831 data'!$D$4:$D$499,99,'1831 data'!V$4:V$499)</f>
        <v>38</v>
      </c>
      <c r="M17" s="9">
        <f>SUMIF('1831 data'!$D$4:$D$499,99,'1831 data'!W$4:W$499)</f>
        <v>53</v>
      </c>
      <c r="N17" s="9">
        <f>SUMIF('1831 data'!$D$4:$D$499,99,'1831 data'!X$4:X$499)</f>
        <v>15</v>
      </c>
      <c r="O17" s="17">
        <f t="shared" ref="O17:W18" si="23">F17/$E17</f>
        <v>0.1242544731610338</v>
      </c>
      <c r="P17" s="17">
        <f t="shared" si="23"/>
        <v>9.0457256461232607E-2</v>
      </c>
      <c r="Q17" s="17">
        <f t="shared" si="23"/>
        <v>0.39562624254473161</v>
      </c>
      <c r="R17" s="17">
        <f t="shared" si="23"/>
        <v>3.4791252485089463E-2</v>
      </c>
      <c r="S17" s="17">
        <f t="shared" si="23"/>
        <v>0.23856858846918488</v>
      </c>
      <c r="T17" s="17">
        <f t="shared" si="23"/>
        <v>1.0934393638170975E-2</v>
      </c>
      <c r="U17" s="17">
        <f t="shared" si="23"/>
        <v>3.7773359840954271E-2</v>
      </c>
      <c r="V17" s="17">
        <f t="shared" si="23"/>
        <v>5.268389662027833E-2</v>
      </c>
      <c r="W17" s="17">
        <f t="shared" si="23"/>
        <v>1.4910536779324055E-2</v>
      </c>
      <c r="X17" s="17">
        <f t="shared" ref="X17:X18" si="24">(E17/D17)/($E$13/$D$13)</f>
        <v>1.1021503384239213</v>
      </c>
      <c r="Y17" s="17">
        <f t="shared" ref="Y17:Y18" si="25">O17+P17+Q17</f>
        <v>0.61033797216699803</v>
      </c>
      <c r="Z17" s="17">
        <f>R17+S17+U17+W17</f>
        <v>0.32604373757455268</v>
      </c>
      <c r="AA17" s="17">
        <f>T17</f>
        <v>1.0934393638170975E-2</v>
      </c>
      <c r="AB17" s="17">
        <f t="shared" ref="AB17:AB18" si="26">V17</f>
        <v>5.268389662027833E-2</v>
      </c>
      <c r="AC17" s="21">
        <f>('1831 data'!$AP$6*H17+'1831 data'!$AP$7*F17+'1831 data'!$AP$8*G17+'1831 data'!$AP$9*I17+'1831 data'!$AP$10*J17+'1831 data'!$AP$11*K17+'1831 data'!$AP$12*L17+'1831 data'!$AP$13*M17+'1831 data'!$AP$14*N17)/D17</f>
        <v>0.47077002317795519</v>
      </c>
      <c r="AD17" s="51">
        <f t="shared" si="20"/>
        <v>0.96196043932481634</v>
      </c>
    </row>
    <row r="18" spans="1:30" x14ac:dyDescent="0.2">
      <c r="A18" s="43" t="s">
        <v>611</v>
      </c>
      <c r="B18" s="9">
        <f>SUMIF('1831 data'!$K$4:$K$499,99,'1831 data'!L$4:L$499)</f>
        <v>939</v>
      </c>
      <c r="C18" s="9">
        <f>SUMIF('1831 data'!$K$4:$K$499,99,'1831 data'!M$4:M$499)</f>
        <v>1050</v>
      </c>
      <c r="D18" s="9">
        <f>SUMIF('1831 data'!$K$4:$K$499,99,'1831 data'!N$4:N$499)</f>
        <v>5142</v>
      </c>
      <c r="E18" s="9">
        <f>SUMIF('1831 data'!$K$4:$K$499,99,'1831 data'!O$4:O$499)</f>
        <v>1255</v>
      </c>
      <c r="F18" s="9">
        <f>SUMIF('1831 data'!$K$4:$K$499,99,'1831 data'!P$4:P$499)</f>
        <v>169</v>
      </c>
      <c r="G18" s="9">
        <f>SUMIF('1831 data'!$K$4:$K$499,99,'1831 data'!Q$4:Q$499)</f>
        <v>34</v>
      </c>
      <c r="H18" s="9">
        <f>SUMIF('1831 data'!$K$4:$K$499,99,'1831 data'!R$4:R$499)</f>
        <v>527</v>
      </c>
      <c r="I18" s="9">
        <f>SUMIF('1831 data'!$K$4:$K$499,99,'1831 data'!S$4:S$499)</f>
        <v>3</v>
      </c>
      <c r="J18" s="9">
        <f>SUMIF('1831 data'!$K$4:$K$499,99,'1831 data'!T$4:T$499)</f>
        <v>202</v>
      </c>
      <c r="K18" s="9">
        <f>SUMIF('1831 data'!$K$4:$K$499,99,'1831 data'!U$4:U$499)</f>
        <v>53</v>
      </c>
      <c r="L18" s="9">
        <f>SUMIF('1831 data'!$K$4:$K$499,99,'1831 data'!V$4:V$499)</f>
        <v>155</v>
      </c>
      <c r="M18" s="9">
        <f>SUMIF('1831 data'!$K$4:$K$499,99,'1831 data'!W$4:W$499)</f>
        <v>91</v>
      </c>
      <c r="N18" s="9">
        <f>SUMIF('1831 data'!$K$4:$K$499,99,'1831 data'!X$4:X$499)</f>
        <v>21</v>
      </c>
      <c r="O18" s="17">
        <f t="shared" si="23"/>
        <v>0.1346613545816733</v>
      </c>
      <c r="P18" s="17">
        <f t="shared" si="23"/>
        <v>2.7091633466135457E-2</v>
      </c>
      <c r="Q18" s="17">
        <f t="shared" si="23"/>
        <v>0.41992031872509961</v>
      </c>
      <c r="R18" s="17">
        <f t="shared" si="23"/>
        <v>2.3904382470119521E-3</v>
      </c>
      <c r="S18" s="17">
        <f t="shared" si="23"/>
        <v>0.16095617529880479</v>
      </c>
      <c r="T18" s="17">
        <f t="shared" si="23"/>
        <v>4.2231075697211157E-2</v>
      </c>
      <c r="U18" s="17">
        <f t="shared" si="23"/>
        <v>0.12350597609561753</v>
      </c>
      <c r="V18" s="17">
        <f t="shared" si="23"/>
        <v>7.2509960159362549E-2</v>
      </c>
      <c r="W18" s="17">
        <f t="shared" si="23"/>
        <v>1.6733067729083666E-2</v>
      </c>
      <c r="X18" s="17">
        <f t="shared" si="24"/>
        <v>1.0382977231797099</v>
      </c>
      <c r="Y18" s="17">
        <f t="shared" si="25"/>
        <v>0.58167330677290841</v>
      </c>
      <c r="Z18" s="17">
        <f>R18+S18+U18+W18</f>
        <v>0.30358565737051796</v>
      </c>
      <c r="AA18" s="17">
        <f>T18</f>
        <v>4.2231075697211157E-2</v>
      </c>
      <c r="AB18" s="17">
        <f t="shared" si="26"/>
        <v>7.2509960159362549E-2</v>
      </c>
      <c r="AC18" s="21">
        <f>('1831 data'!$AP$6*H18+'1831 data'!$AP$7*F18+'1831 data'!$AP$8*G18+'1831 data'!$AP$9*I18+'1831 data'!$AP$10*J18+'1831 data'!$AP$11*K18+'1831 data'!$AP$12*L18+'1831 data'!$AP$13*M18+'1831 data'!$AP$14*N18)/D18</f>
        <v>0.4648969272656554</v>
      </c>
      <c r="AD18" s="51">
        <f t="shared" si="20"/>
        <v>0.94995949269305291</v>
      </c>
    </row>
    <row r="20" spans="1:30" x14ac:dyDescent="0.2">
      <c r="A20" s="44"/>
    </row>
    <row r="22" spans="1:30" x14ac:dyDescent="0.2">
      <c r="A22" s="44"/>
    </row>
    <row r="23" spans="1:30" x14ac:dyDescent="0.2">
      <c r="A23" s="46" t="s">
        <v>612</v>
      </c>
    </row>
  </sheetData>
  <autoFilter ref="A1:AD11">
    <sortState ref="A2:AD11">
      <sortCondition descending="1" ref="AD1:AD11"/>
    </sortState>
  </autoFilter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7"/>
  <sheetViews>
    <sheetView workbookViewId="0"/>
  </sheetViews>
  <sheetFormatPr defaultRowHeight="12.75" x14ac:dyDescent="0.2"/>
  <cols>
    <col min="1" max="1" width="14.140625" bestFit="1" customWidth="1"/>
    <col min="2" max="2" width="13.7109375" bestFit="1" customWidth="1"/>
    <col min="3" max="3" width="44.42578125" bestFit="1" customWidth="1"/>
    <col min="4" max="8" width="11.42578125" customWidth="1"/>
  </cols>
  <sheetData>
    <row r="1" spans="1:8" ht="15" x14ac:dyDescent="0.25">
      <c r="A1" s="71" t="s">
        <v>627</v>
      </c>
      <c r="B1" s="71" t="s">
        <v>628</v>
      </c>
      <c r="C1" s="71" t="s">
        <v>629</v>
      </c>
      <c r="D1" s="71" t="s">
        <v>11</v>
      </c>
      <c r="E1" s="71" t="s">
        <v>470</v>
      </c>
      <c r="F1" s="71" t="s">
        <v>630</v>
      </c>
      <c r="G1" s="71" t="s">
        <v>631</v>
      </c>
      <c r="H1" s="71" t="s">
        <v>632</v>
      </c>
    </row>
    <row r="2" spans="1:8" x14ac:dyDescent="0.2">
      <c r="A2" s="69">
        <v>112</v>
      </c>
      <c r="B2" s="69" t="s">
        <v>639</v>
      </c>
      <c r="C2" s="69" t="s">
        <v>752</v>
      </c>
      <c r="D2" s="42">
        <v>357</v>
      </c>
      <c r="E2" s="42">
        <v>652</v>
      </c>
      <c r="F2" s="42">
        <f t="shared" ref="F2:F33" si="0">G2-D2-E2</f>
        <v>3244</v>
      </c>
      <c r="G2" s="42">
        <v>4253</v>
      </c>
      <c r="H2" s="70">
        <f t="shared" ref="H2:H33" si="1">G2/SUM(G$2:G$145)</f>
        <v>0.11885200089425442</v>
      </c>
    </row>
    <row r="3" spans="1:8" x14ac:dyDescent="0.2">
      <c r="A3" s="69">
        <v>27</v>
      </c>
      <c r="B3" s="69" t="s">
        <v>639</v>
      </c>
      <c r="C3" s="69" t="s">
        <v>667</v>
      </c>
      <c r="D3" s="42">
        <v>307</v>
      </c>
      <c r="E3" s="42">
        <v>784</v>
      </c>
      <c r="F3" s="42">
        <f t="shared" si="0"/>
        <v>3074</v>
      </c>
      <c r="G3" s="42">
        <v>4165</v>
      </c>
      <c r="H3" s="70">
        <f t="shared" si="1"/>
        <v>0.11639280125195618</v>
      </c>
    </row>
    <row r="4" spans="1:8" x14ac:dyDescent="0.2">
      <c r="A4" s="69">
        <v>24</v>
      </c>
      <c r="B4" s="69" t="s">
        <v>656</v>
      </c>
      <c r="C4" s="69" t="s">
        <v>664</v>
      </c>
      <c r="D4" s="42">
        <v>110</v>
      </c>
      <c r="E4" s="42">
        <v>697</v>
      </c>
      <c r="F4" s="42">
        <f t="shared" si="0"/>
        <v>2363</v>
      </c>
      <c r="G4" s="42">
        <v>3170</v>
      </c>
      <c r="H4" s="70">
        <f t="shared" si="1"/>
        <v>8.8587078023697738E-2</v>
      </c>
    </row>
    <row r="5" spans="1:8" x14ac:dyDescent="0.2">
      <c r="A5" s="69">
        <v>7</v>
      </c>
      <c r="B5" s="69" t="s">
        <v>639</v>
      </c>
      <c r="C5" s="69" t="s">
        <v>645</v>
      </c>
      <c r="D5" s="42">
        <v>70</v>
      </c>
      <c r="E5" s="42">
        <v>372</v>
      </c>
      <c r="F5" s="42">
        <f t="shared" si="0"/>
        <v>1713</v>
      </c>
      <c r="G5" s="42">
        <v>2155</v>
      </c>
      <c r="H5" s="70">
        <f t="shared" si="1"/>
        <v>6.022244578582607E-2</v>
      </c>
    </row>
    <row r="6" spans="1:8" x14ac:dyDescent="0.2">
      <c r="A6" s="69">
        <v>123</v>
      </c>
      <c r="B6" s="69" t="s">
        <v>639</v>
      </c>
      <c r="C6" s="69" t="s">
        <v>763</v>
      </c>
      <c r="D6" s="42">
        <v>228</v>
      </c>
      <c r="E6" s="42">
        <v>396</v>
      </c>
      <c r="F6" s="42">
        <f t="shared" si="0"/>
        <v>1512</v>
      </c>
      <c r="G6" s="42">
        <v>2136</v>
      </c>
      <c r="H6" s="70">
        <f t="shared" si="1"/>
        <v>5.9691482226693494E-2</v>
      </c>
    </row>
    <row r="7" spans="1:8" x14ac:dyDescent="0.2">
      <c r="A7" s="69">
        <v>105</v>
      </c>
      <c r="B7" s="69" t="s">
        <v>635</v>
      </c>
      <c r="C7" s="69" t="s">
        <v>745</v>
      </c>
      <c r="D7" s="42">
        <v>122</v>
      </c>
      <c r="E7" s="42">
        <v>267</v>
      </c>
      <c r="F7" s="42">
        <f t="shared" si="0"/>
        <v>1213</v>
      </c>
      <c r="G7" s="42">
        <v>1602</v>
      </c>
      <c r="H7" s="70">
        <f t="shared" si="1"/>
        <v>4.4768611670020123E-2</v>
      </c>
    </row>
    <row r="8" spans="1:8" x14ac:dyDescent="0.2">
      <c r="A8" s="69">
        <v>10</v>
      </c>
      <c r="B8" s="69" t="s">
        <v>641</v>
      </c>
      <c r="C8" s="69" t="s">
        <v>649</v>
      </c>
      <c r="D8" s="42">
        <v>0</v>
      </c>
      <c r="E8" s="42">
        <v>1071</v>
      </c>
      <c r="F8" s="42">
        <f t="shared" si="0"/>
        <v>299</v>
      </c>
      <c r="G8" s="42">
        <v>1370</v>
      </c>
      <c r="H8" s="70">
        <f t="shared" si="1"/>
        <v>3.8285267158506595E-2</v>
      </c>
    </row>
    <row r="9" spans="1:8" x14ac:dyDescent="0.2">
      <c r="A9" s="69">
        <v>26</v>
      </c>
      <c r="B9" s="69" t="s">
        <v>635</v>
      </c>
      <c r="C9" s="69" t="s">
        <v>666</v>
      </c>
      <c r="D9" s="42">
        <v>70</v>
      </c>
      <c r="E9" s="42">
        <v>181</v>
      </c>
      <c r="F9" s="42">
        <f t="shared" si="0"/>
        <v>801</v>
      </c>
      <c r="G9" s="42">
        <v>1052</v>
      </c>
      <c r="H9" s="70">
        <f t="shared" si="1"/>
        <v>2.9398613905656158E-2</v>
      </c>
    </row>
    <row r="10" spans="1:8" x14ac:dyDescent="0.2">
      <c r="A10" s="69">
        <v>2</v>
      </c>
      <c r="B10" s="69" t="s">
        <v>635</v>
      </c>
      <c r="C10" s="69" t="s">
        <v>636</v>
      </c>
      <c r="D10" s="42">
        <v>102</v>
      </c>
      <c r="E10" s="42">
        <v>270</v>
      </c>
      <c r="F10" s="42">
        <f t="shared" si="0"/>
        <v>489</v>
      </c>
      <c r="G10" s="42">
        <v>861</v>
      </c>
      <c r="H10" s="70">
        <f t="shared" si="1"/>
        <v>2.4061032863849766E-2</v>
      </c>
    </row>
    <row r="11" spans="1:8" x14ac:dyDescent="0.2">
      <c r="A11" s="69">
        <v>113</v>
      </c>
      <c r="B11" s="69" t="s">
        <v>637</v>
      </c>
      <c r="C11" s="69" t="s">
        <v>753</v>
      </c>
      <c r="D11" s="42">
        <v>73</v>
      </c>
      <c r="E11" s="42">
        <v>128</v>
      </c>
      <c r="F11" s="42">
        <f t="shared" si="0"/>
        <v>656</v>
      </c>
      <c r="G11" s="42">
        <v>857</v>
      </c>
      <c r="H11" s="70">
        <f t="shared" si="1"/>
        <v>2.3949251061927117E-2</v>
      </c>
    </row>
    <row r="12" spans="1:8" x14ac:dyDescent="0.2">
      <c r="A12" s="69">
        <v>87</v>
      </c>
      <c r="B12" s="69" t="s">
        <v>635</v>
      </c>
      <c r="C12" s="69" t="s">
        <v>727</v>
      </c>
      <c r="D12" s="42">
        <v>13</v>
      </c>
      <c r="E12" s="42">
        <v>20</v>
      </c>
      <c r="F12" s="42">
        <f t="shared" si="0"/>
        <v>659</v>
      </c>
      <c r="G12" s="42">
        <v>692</v>
      </c>
      <c r="H12" s="70">
        <f t="shared" si="1"/>
        <v>1.9338251732617929E-2</v>
      </c>
    </row>
    <row r="13" spans="1:8" x14ac:dyDescent="0.2">
      <c r="A13" s="69">
        <v>30</v>
      </c>
      <c r="B13" s="69" t="s">
        <v>639</v>
      </c>
      <c r="C13" s="69" t="s">
        <v>670</v>
      </c>
      <c r="D13" s="42">
        <v>67</v>
      </c>
      <c r="E13" s="42">
        <v>193</v>
      </c>
      <c r="F13" s="42">
        <f t="shared" si="0"/>
        <v>364</v>
      </c>
      <c r="G13" s="42">
        <v>624</v>
      </c>
      <c r="H13" s="70">
        <f t="shared" si="1"/>
        <v>1.7437961099932932E-2</v>
      </c>
    </row>
    <row r="14" spans="1:8" x14ac:dyDescent="0.2">
      <c r="A14" s="69">
        <v>28</v>
      </c>
      <c r="B14" s="69" t="s">
        <v>643</v>
      </c>
      <c r="C14" s="69" t="s">
        <v>668</v>
      </c>
      <c r="D14" s="42">
        <v>132</v>
      </c>
      <c r="E14" s="42">
        <v>162</v>
      </c>
      <c r="F14" s="42">
        <f t="shared" si="0"/>
        <v>261</v>
      </c>
      <c r="G14" s="42">
        <v>555</v>
      </c>
      <c r="H14" s="70">
        <f t="shared" si="1"/>
        <v>1.550972501676727E-2</v>
      </c>
    </row>
    <row r="15" spans="1:8" x14ac:dyDescent="0.2">
      <c r="A15" s="69">
        <v>29</v>
      </c>
      <c r="B15" s="69" t="s">
        <v>639</v>
      </c>
      <c r="C15" s="69" t="s">
        <v>669</v>
      </c>
      <c r="D15" s="42">
        <v>16</v>
      </c>
      <c r="E15" s="42">
        <v>44</v>
      </c>
      <c r="F15" s="42">
        <f t="shared" si="0"/>
        <v>467</v>
      </c>
      <c r="G15" s="42">
        <v>527</v>
      </c>
      <c r="H15" s="70">
        <f t="shared" si="1"/>
        <v>1.4727252403308742E-2</v>
      </c>
    </row>
    <row r="16" spans="1:8" x14ac:dyDescent="0.2">
      <c r="A16" s="69">
        <v>70</v>
      </c>
      <c r="B16" s="69" t="s">
        <v>635</v>
      </c>
      <c r="C16" s="69" t="s">
        <v>710</v>
      </c>
      <c r="D16" s="42">
        <v>55</v>
      </c>
      <c r="E16" s="42">
        <v>178</v>
      </c>
      <c r="F16" s="42">
        <f t="shared" si="0"/>
        <v>219</v>
      </c>
      <c r="G16" s="42">
        <v>452</v>
      </c>
      <c r="H16" s="70">
        <f t="shared" si="1"/>
        <v>1.263134361725911E-2</v>
      </c>
    </row>
    <row r="17" spans="1:8" x14ac:dyDescent="0.2">
      <c r="A17" s="69">
        <v>47</v>
      </c>
      <c r="B17" s="69" t="s">
        <v>639</v>
      </c>
      <c r="C17" s="69" t="s">
        <v>687</v>
      </c>
      <c r="D17" s="42">
        <v>33</v>
      </c>
      <c r="E17" s="42">
        <v>52</v>
      </c>
      <c r="F17" s="42">
        <f t="shared" si="0"/>
        <v>340</v>
      </c>
      <c r="G17" s="42">
        <v>425</v>
      </c>
      <c r="H17" s="70">
        <f t="shared" si="1"/>
        <v>1.1876816454281243E-2</v>
      </c>
    </row>
    <row r="18" spans="1:8" x14ac:dyDescent="0.2">
      <c r="A18" s="69">
        <v>107</v>
      </c>
      <c r="B18" s="69" t="s">
        <v>641</v>
      </c>
      <c r="C18" s="69" t="s">
        <v>747</v>
      </c>
      <c r="D18" s="42">
        <v>12</v>
      </c>
      <c r="E18" s="42">
        <v>218</v>
      </c>
      <c r="F18" s="42">
        <f t="shared" si="0"/>
        <v>179</v>
      </c>
      <c r="G18" s="42">
        <v>409</v>
      </c>
      <c r="H18" s="70">
        <f t="shared" si="1"/>
        <v>1.1429689246590656E-2</v>
      </c>
    </row>
    <row r="19" spans="1:8" x14ac:dyDescent="0.2">
      <c r="A19" s="69">
        <v>25</v>
      </c>
      <c r="B19" s="69" t="s">
        <v>656</v>
      </c>
      <c r="C19" s="69" t="s">
        <v>665</v>
      </c>
      <c r="D19" s="42">
        <v>56</v>
      </c>
      <c r="E19" s="42">
        <v>135</v>
      </c>
      <c r="F19" s="42">
        <f t="shared" si="0"/>
        <v>193</v>
      </c>
      <c r="G19" s="42">
        <v>384</v>
      </c>
      <c r="H19" s="70">
        <f t="shared" si="1"/>
        <v>1.0731052984574111E-2</v>
      </c>
    </row>
    <row r="20" spans="1:8" x14ac:dyDescent="0.2">
      <c r="A20" s="69">
        <v>67</v>
      </c>
      <c r="B20" s="69" t="s">
        <v>656</v>
      </c>
      <c r="C20" s="69" t="s">
        <v>707</v>
      </c>
      <c r="D20" s="42">
        <v>49</v>
      </c>
      <c r="E20" s="42">
        <v>84</v>
      </c>
      <c r="F20" s="42">
        <f t="shared" si="0"/>
        <v>228</v>
      </c>
      <c r="G20" s="42">
        <v>361</v>
      </c>
      <c r="H20" s="70">
        <f t="shared" si="1"/>
        <v>1.0088307623518891E-2</v>
      </c>
    </row>
    <row r="21" spans="1:8" x14ac:dyDescent="0.2">
      <c r="A21" s="69">
        <v>41</v>
      </c>
      <c r="B21" s="69" t="s">
        <v>637</v>
      </c>
      <c r="C21" s="69" t="s">
        <v>681</v>
      </c>
      <c r="D21" s="42">
        <v>63</v>
      </c>
      <c r="E21" s="42">
        <v>101</v>
      </c>
      <c r="F21" s="42">
        <f t="shared" si="0"/>
        <v>190</v>
      </c>
      <c r="G21" s="42">
        <v>354</v>
      </c>
      <c r="H21" s="70">
        <f t="shared" si="1"/>
        <v>9.8926894701542589E-3</v>
      </c>
    </row>
    <row r="22" spans="1:8" x14ac:dyDescent="0.2">
      <c r="A22" s="69">
        <v>22</v>
      </c>
      <c r="B22" s="69" t="s">
        <v>656</v>
      </c>
      <c r="C22" s="69" t="s">
        <v>662</v>
      </c>
      <c r="D22" s="42">
        <v>117</v>
      </c>
      <c r="E22" s="42">
        <v>86</v>
      </c>
      <c r="F22" s="42">
        <f t="shared" si="0"/>
        <v>137</v>
      </c>
      <c r="G22" s="42">
        <v>340</v>
      </c>
      <c r="H22" s="70">
        <f t="shared" si="1"/>
        <v>9.501453163424994E-3</v>
      </c>
    </row>
    <row r="23" spans="1:8" x14ac:dyDescent="0.2">
      <c r="A23" s="69">
        <v>84</v>
      </c>
      <c r="B23" s="69" t="s">
        <v>635</v>
      </c>
      <c r="C23" s="69" t="s">
        <v>724</v>
      </c>
      <c r="D23" s="42">
        <v>24</v>
      </c>
      <c r="E23" s="42">
        <v>22</v>
      </c>
      <c r="F23" s="42">
        <f t="shared" si="0"/>
        <v>284</v>
      </c>
      <c r="G23" s="42">
        <v>330</v>
      </c>
      <c r="H23" s="70">
        <f t="shared" si="1"/>
        <v>9.2219986586183772E-3</v>
      </c>
    </row>
    <row r="24" spans="1:8" x14ac:dyDescent="0.2">
      <c r="A24" s="69">
        <v>44</v>
      </c>
      <c r="B24" s="69" t="s">
        <v>633</v>
      </c>
      <c r="C24" s="69" t="s">
        <v>684</v>
      </c>
      <c r="D24" s="42">
        <v>125</v>
      </c>
      <c r="E24" s="42">
        <v>42</v>
      </c>
      <c r="F24" s="42">
        <f t="shared" si="0"/>
        <v>156</v>
      </c>
      <c r="G24" s="42">
        <v>323</v>
      </c>
      <c r="H24" s="70">
        <f t="shared" si="1"/>
        <v>9.0263805052537439E-3</v>
      </c>
    </row>
    <row r="25" spans="1:8" x14ac:dyDescent="0.2">
      <c r="A25" s="69">
        <v>17</v>
      </c>
      <c r="B25" s="69" t="s">
        <v>656</v>
      </c>
      <c r="C25" s="69" t="s">
        <v>657</v>
      </c>
      <c r="D25" s="42">
        <v>61</v>
      </c>
      <c r="E25" s="42">
        <v>60</v>
      </c>
      <c r="F25" s="42">
        <f t="shared" si="0"/>
        <v>183</v>
      </c>
      <c r="G25" s="42">
        <v>304</v>
      </c>
      <c r="H25" s="70">
        <f t="shared" si="1"/>
        <v>8.4954169461211714E-3</v>
      </c>
    </row>
    <row r="26" spans="1:8" x14ac:dyDescent="0.2">
      <c r="A26" s="69">
        <v>144</v>
      </c>
      <c r="B26" s="69" t="s">
        <v>633</v>
      </c>
      <c r="C26" s="69" t="s">
        <v>784</v>
      </c>
      <c r="D26" s="42">
        <v>0</v>
      </c>
      <c r="E26" s="42">
        <v>0</v>
      </c>
      <c r="F26" s="42">
        <f t="shared" si="0"/>
        <v>291</v>
      </c>
      <c r="G26" s="42">
        <v>291</v>
      </c>
      <c r="H26" s="70">
        <f t="shared" si="1"/>
        <v>8.1321260898725694E-3</v>
      </c>
    </row>
    <row r="27" spans="1:8" x14ac:dyDescent="0.2">
      <c r="A27" s="69">
        <v>125</v>
      </c>
      <c r="B27" s="69" t="s">
        <v>639</v>
      </c>
      <c r="C27" s="69" t="s">
        <v>765</v>
      </c>
      <c r="D27" s="42">
        <v>14</v>
      </c>
      <c r="E27" s="42">
        <v>17</v>
      </c>
      <c r="F27" s="42">
        <f t="shared" si="0"/>
        <v>246</v>
      </c>
      <c r="G27" s="42">
        <v>277</v>
      </c>
      <c r="H27" s="70">
        <f t="shared" si="1"/>
        <v>7.7408897831433045E-3</v>
      </c>
    </row>
    <row r="28" spans="1:8" x14ac:dyDescent="0.2">
      <c r="A28" s="69">
        <v>31</v>
      </c>
      <c r="B28" s="69" t="s">
        <v>633</v>
      </c>
      <c r="C28" s="69" t="s">
        <v>671</v>
      </c>
      <c r="D28" s="42">
        <v>31</v>
      </c>
      <c r="E28" s="42">
        <v>45</v>
      </c>
      <c r="F28" s="42">
        <f t="shared" si="0"/>
        <v>178</v>
      </c>
      <c r="G28" s="42">
        <v>254</v>
      </c>
      <c r="H28" s="70">
        <f t="shared" si="1"/>
        <v>7.0981444220880839E-3</v>
      </c>
    </row>
    <row r="29" spans="1:8" x14ac:dyDescent="0.2">
      <c r="A29" s="69">
        <v>76</v>
      </c>
      <c r="B29" s="69" t="s">
        <v>633</v>
      </c>
      <c r="C29" s="69" t="s">
        <v>716</v>
      </c>
      <c r="D29" s="42">
        <v>43</v>
      </c>
      <c r="E29" s="42">
        <v>100</v>
      </c>
      <c r="F29" s="42">
        <f t="shared" si="0"/>
        <v>101</v>
      </c>
      <c r="G29" s="42">
        <v>244</v>
      </c>
      <c r="H29" s="70">
        <f t="shared" si="1"/>
        <v>6.8186899172814662E-3</v>
      </c>
    </row>
    <row r="30" spans="1:8" x14ac:dyDescent="0.2">
      <c r="A30" s="69">
        <v>3</v>
      </c>
      <c r="B30" s="69" t="s">
        <v>637</v>
      </c>
      <c r="C30" s="69" t="s">
        <v>638</v>
      </c>
      <c r="D30" s="42">
        <v>46</v>
      </c>
      <c r="E30" s="42">
        <v>72</v>
      </c>
      <c r="F30" s="42">
        <f t="shared" si="0"/>
        <v>107</v>
      </c>
      <c r="G30" s="42">
        <v>225</v>
      </c>
      <c r="H30" s="70">
        <f t="shared" si="1"/>
        <v>6.2877263581488938E-3</v>
      </c>
    </row>
    <row r="31" spans="1:8" x14ac:dyDescent="0.2">
      <c r="A31" s="69">
        <v>86</v>
      </c>
      <c r="B31" s="69" t="s">
        <v>635</v>
      </c>
      <c r="C31" s="69" t="s">
        <v>726</v>
      </c>
      <c r="D31" s="42">
        <v>32</v>
      </c>
      <c r="E31" s="42">
        <v>66</v>
      </c>
      <c r="F31" s="42">
        <f t="shared" si="0"/>
        <v>126</v>
      </c>
      <c r="G31" s="42">
        <v>224</v>
      </c>
      <c r="H31" s="70">
        <f t="shared" si="1"/>
        <v>6.2597809076682318E-3</v>
      </c>
    </row>
    <row r="32" spans="1:8" x14ac:dyDescent="0.2">
      <c r="A32" s="69">
        <v>109</v>
      </c>
      <c r="B32" s="69" t="s">
        <v>639</v>
      </c>
      <c r="C32" s="69" t="s">
        <v>749</v>
      </c>
      <c r="D32" s="42">
        <v>21</v>
      </c>
      <c r="E32" s="42">
        <v>29</v>
      </c>
      <c r="F32" s="42">
        <f t="shared" si="0"/>
        <v>173</v>
      </c>
      <c r="G32" s="42">
        <v>223</v>
      </c>
      <c r="H32" s="70">
        <f t="shared" si="1"/>
        <v>6.2318354571875697E-3</v>
      </c>
    </row>
    <row r="33" spans="1:8" x14ac:dyDescent="0.2">
      <c r="A33" s="69">
        <v>96</v>
      </c>
      <c r="B33" s="69" t="s">
        <v>643</v>
      </c>
      <c r="C33" s="69" t="s">
        <v>736</v>
      </c>
      <c r="D33" s="42">
        <v>16</v>
      </c>
      <c r="E33" s="42">
        <v>1</v>
      </c>
      <c r="F33" s="42">
        <f t="shared" si="0"/>
        <v>192</v>
      </c>
      <c r="G33" s="42">
        <v>209</v>
      </c>
      <c r="H33" s="70">
        <f t="shared" si="1"/>
        <v>5.8405991504583057E-3</v>
      </c>
    </row>
    <row r="34" spans="1:8" x14ac:dyDescent="0.2">
      <c r="A34" s="69">
        <v>128</v>
      </c>
      <c r="B34" s="69" t="s">
        <v>643</v>
      </c>
      <c r="C34" s="69" t="s">
        <v>768</v>
      </c>
      <c r="D34" s="42">
        <v>30</v>
      </c>
      <c r="E34" s="42">
        <v>51</v>
      </c>
      <c r="F34" s="42">
        <f t="shared" ref="F34:F65" si="2">G34-D34-E34</f>
        <v>128</v>
      </c>
      <c r="G34" s="42">
        <v>209</v>
      </c>
      <c r="H34" s="70">
        <f t="shared" ref="H34:H65" si="3">G34/SUM(G$2:G$145)</f>
        <v>5.8405991504583057E-3</v>
      </c>
    </row>
    <row r="35" spans="1:8" x14ac:dyDescent="0.2">
      <c r="A35" s="69">
        <v>140</v>
      </c>
      <c r="B35" s="69" t="s">
        <v>643</v>
      </c>
      <c r="C35" s="69" t="s">
        <v>780</v>
      </c>
      <c r="D35" s="42">
        <v>91</v>
      </c>
      <c r="E35" s="42">
        <v>35</v>
      </c>
      <c r="F35" s="42">
        <f t="shared" si="2"/>
        <v>81</v>
      </c>
      <c r="G35" s="42">
        <v>207</v>
      </c>
      <c r="H35" s="70">
        <f t="shared" si="3"/>
        <v>5.7847082494969816E-3</v>
      </c>
    </row>
    <row r="36" spans="1:8" x14ac:dyDescent="0.2">
      <c r="A36" s="69">
        <v>4</v>
      </c>
      <c r="B36" s="69" t="s">
        <v>639</v>
      </c>
      <c r="C36" s="69" t="s">
        <v>640</v>
      </c>
      <c r="D36" s="42">
        <v>13</v>
      </c>
      <c r="E36" s="42">
        <v>40</v>
      </c>
      <c r="F36" s="42">
        <f t="shared" si="2"/>
        <v>136</v>
      </c>
      <c r="G36" s="42">
        <v>189</v>
      </c>
      <c r="H36" s="70">
        <f t="shared" si="3"/>
        <v>5.2816901408450703E-3</v>
      </c>
    </row>
    <row r="37" spans="1:8" x14ac:dyDescent="0.2">
      <c r="A37" s="69">
        <v>51</v>
      </c>
      <c r="B37" s="69" t="s">
        <v>646</v>
      </c>
      <c r="C37" s="69" t="s">
        <v>691</v>
      </c>
      <c r="D37" s="42">
        <v>26</v>
      </c>
      <c r="E37" s="42">
        <v>34</v>
      </c>
      <c r="F37" s="42">
        <f t="shared" si="2"/>
        <v>120</v>
      </c>
      <c r="G37" s="42">
        <v>180</v>
      </c>
      <c r="H37" s="70">
        <f t="shared" si="3"/>
        <v>5.0301810865191147E-3</v>
      </c>
    </row>
    <row r="38" spans="1:8" x14ac:dyDescent="0.2">
      <c r="A38" s="69">
        <v>38</v>
      </c>
      <c r="B38" s="69" t="s">
        <v>637</v>
      </c>
      <c r="C38" s="69" t="s">
        <v>678</v>
      </c>
      <c r="D38" s="42">
        <v>29</v>
      </c>
      <c r="E38" s="42">
        <v>55</v>
      </c>
      <c r="F38" s="42">
        <f t="shared" si="2"/>
        <v>92</v>
      </c>
      <c r="G38" s="42">
        <v>176</v>
      </c>
      <c r="H38" s="70">
        <f t="shared" si="3"/>
        <v>4.9183992845964674E-3</v>
      </c>
    </row>
    <row r="39" spans="1:8" x14ac:dyDescent="0.2">
      <c r="A39" s="69">
        <v>21</v>
      </c>
      <c r="B39" s="69" t="s">
        <v>656</v>
      </c>
      <c r="C39" s="69" t="s">
        <v>661</v>
      </c>
      <c r="D39" s="42">
        <v>1</v>
      </c>
      <c r="E39" s="42">
        <v>3</v>
      </c>
      <c r="F39" s="42">
        <f t="shared" si="2"/>
        <v>171</v>
      </c>
      <c r="G39" s="42">
        <v>175</v>
      </c>
      <c r="H39" s="70">
        <f t="shared" si="3"/>
        <v>4.8904538341158063E-3</v>
      </c>
    </row>
    <row r="40" spans="1:8" x14ac:dyDescent="0.2">
      <c r="A40" s="69">
        <v>39</v>
      </c>
      <c r="B40" s="69" t="s">
        <v>643</v>
      </c>
      <c r="C40" s="69" t="s">
        <v>679</v>
      </c>
      <c r="D40" s="42">
        <v>22</v>
      </c>
      <c r="E40" s="42">
        <v>27</v>
      </c>
      <c r="F40" s="42">
        <f t="shared" si="2"/>
        <v>125</v>
      </c>
      <c r="G40" s="42">
        <v>174</v>
      </c>
      <c r="H40" s="70">
        <f t="shared" si="3"/>
        <v>4.8625083836351442E-3</v>
      </c>
    </row>
    <row r="41" spans="1:8" x14ac:dyDescent="0.2">
      <c r="A41" s="69">
        <v>143</v>
      </c>
      <c r="B41" s="69" t="s">
        <v>646</v>
      </c>
      <c r="C41" s="69" t="s">
        <v>783</v>
      </c>
      <c r="D41" s="42">
        <v>7</v>
      </c>
      <c r="E41" s="42">
        <v>1</v>
      </c>
      <c r="F41" s="42">
        <f t="shared" si="2"/>
        <v>156</v>
      </c>
      <c r="G41" s="42">
        <v>164</v>
      </c>
      <c r="H41" s="70">
        <f t="shared" si="3"/>
        <v>4.5830538788285266E-3</v>
      </c>
    </row>
    <row r="42" spans="1:8" x14ac:dyDescent="0.2">
      <c r="A42" s="69">
        <v>85</v>
      </c>
      <c r="B42" s="69" t="s">
        <v>643</v>
      </c>
      <c r="C42" s="69" t="s">
        <v>725</v>
      </c>
      <c r="D42" s="42">
        <v>16</v>
      </c>
      <c r="E42" s="42">
        <v>69</v>
      </c>
      <c r="F42" s="42">
        <f t="shared" si="2"/>
        <v>68</v>
      </c>
      <c r="G42" s="42">
        <v>153</v>
      </c>
      <c r="H42" s="70">
        <f t="shared" si="3"/>
        <v>4.2756539235412477E-3</v>
      </c>
    </row>
    <row r="43" spans="1:8" x14ac:dyDescent="0.2">
      <c r="A43" s="69">
        <v>103</v>
      </c>
      <c r="B43" s="69" t="s">
        <v>643</v>
      </c>
      <c r="C43" s="69" t="s">
        <v>743</v>
      </c>
      <c r="D43" s="42">
        <v>37</v>
      </c>
      <c r="E43" s="42">
        <v>60</v>
      </c>
      <c r="F43" s="42">
        <f t="shared" si="2"/>
        <v>56</v>
      </c>
      <c r="G43" s="42">
        <v>153</v>
      </c>
      <c r="H43" s="70">
        <f t="shared" si="3"/>
        <v>4.2756539235412477E-3</v>
      </c>
    </row>
    <row r="44" spans="1:8" x14ac:dyDescent="0.2">
      <c r="A44" s="69">
        <v>73</v>
      </c>
      <c r="B44" s="69" t="s">
        <v>643</v>
      </c>
      <c r="C44" s="69" t="s">
        <v>713</v>
      </c>
      <c r="D44" s="42">
        <v>36</v>
      </c>
      <c r="E44" s="42">
        <v>30</v>
      </c>
      <c r="F44" s="42">
        <f t="shared" si="2"/>
        <v>82</v>
      </c>
      <c r="G44" s="42">
        <v>148</v>
      </c>
      <c r="H44" s="70">
        <f t="shared" si="3"/>
        <v>4.1359266711379385E-3</v>
      </c>
    </row>
    <row r="45" spans="1:8" x14ac:dyDescent="0.2">
      <c r="A45" s="69">
        <v>79</v>
      </c>
      <c r="B45" s="69" t="s">
        <v>637</v>
      </c>
      <c r="C45" s="69" t="s">
        <v>719</v>
      </c>
      <c r="D45" s="42">
        <v>20</v>
      </c>
      <c r="E45" s="42">
        <v>45</v>
      </c>
      <c r="F45" s="42">
        <f t="shared" si="2"/>
        <v>75</v>
      </c>
      <c r="G45" s="42">
        <v>140</v>
      </c>
      <c r="H45" s="70">
        <f t="shared" si="3"/>
        <v>3.9123630672926448E-3</v>
      </c>
    </row>
    <row r="46" spans="1:8" x14ac:dyDescent="0.2">
      <c r="A46" s="69">
        <v>19</v>
      </c>
      <c r="B46" s="69" t="s">
        <v>656</v>
      </c>
      <c r="C46" s="69" t="s">
        <v>659</v>
      </c>
      <c r="D46" s="42">
        <v>28</v>
      </c>
      <c r="E46" s="42">
        <v>62</v>
      </c>
      <c r="F46" s="42">
        <f t="shared" si="2"/>
        <v>49</v>
      </c>
      <c r="G46" s="42">
        <v>139</v>
      </c>
      <c r="H46" s="70">
        <f t="shared" si="3"/>
        <v>3.8844176168119828E-3</v>
      </c>
    </row>
    <row r="47" spans="1:8" x14ac:dyDescent="0.2">
      <c r="A47" s="69">
        <v>45</v>
      </c>
      <c r="B47" s="69" t="s">
        <v>637</v>
      </c>
      <c r="C47" s="69" t="s">
        <v>685</v>
      </c>
      <c r="D47" s="42">
        <v>21</v>
      </c>
      <c r="E47" s="42">
        <v>44</v>
      </c>
      <c r="F47" s="42">
        <f t="shared" si="2"/>
        <v>74</v>
      </c>
      <c r="G47" s="42">
        <v>139</v>
      </c>
      <c r="H47" s="70">
        <f t="shared" si="3"/>
        <v>3.8844176168119828E-3</v>
      </c>
    </row>
    <row r="48" spans="1:8" x14ac:dyDescent="0.2">
      <c r="A48" s="69">
        <v>60</v>
      </c>
      <c r="B48" s="69" t="s">
        <v>635</v>
      </c>
      <c r="C48" s="69" t="s">
        <v>700</v>
      </c>
      <c r="D48" s="42">
        <v>4</v>
      </c>
      <c r="E48" s="42">
        <v>38</v>
      </c>
      <c r="F48" s="42">
        <f t="shared" si="2"/>
        <v>97</v>
      </c>
      <c r="G48" s="42">
        <v>139</v>
      </c>
      <c r="H48" s="70">
        <f t="shared" si="3"/>
        <v>3.8844176168119828E-3</v>
      </c>
    </row>
    <row r="49" spans="1:8" x14ac:dyDescent="0.2">
      <c r="A49" s="69">
        <v>23</v>
      </c>
      <c r="B49" s="69" t="s">
        <v>656</v>
      </c>
      <c r="C49" s="69" t="s">
        <v>663</v>
      </c>
      <c r="D49" s="42">
        <v>38</v>
      </c>
      <c r="E49" s="42">
        <v>11</v>
      </c>
      <c r="F49" s="42">
        <f t="shared" si="2"/>
        <v>86</v>
      </c>
      <c r="G49" s="42">
        <v>135</v>
      </c>
      <c r="H49" s="70">
        <f t="shared" si="3"/>
        <v>3.772635814889336E-3</v>
      </c>
    </row>
    <row r="50" spans="1:8" x14ac:dyDescent="0.2">
      <c r="A50" s="69">
        <v>124</v>
      </c>
      <c r="B50" s="69" t="s">
        <v>643</v>
      </c>
      <c r="C50" s="69" t="s">
        <v>764</v>
      </c>
      <c r="D50" s="42">
        <v>12</v>
      </c>
      <c r="E50" s="42">
        <v>22</v>
      </c>
      <c r="F50" s="42">
        <f t="shared" si="2"/>
        <v>100</v>
      </c>
      <c r="G50" s="42">
        <v>134</v>
      </c>
      <c r="H50" s="70">
        <f t="shared" si="3"/>
        <v>3.7446903644086744E-3</v>
      </c>
    </row>
    <row r="51" spans="1:8" x14ac:dyDescent="0.2">
      <c r="A51" s="69">
        <v>55</v>
      </c>
      <c r="B51" s="69" t="s">
        <v>639</v>
      </c>
      <c r="C51" s="69" t="s">
        <v>695</v>
      </c>
      <c r="D51" s="42">
        <v>9</v>
      </c>
      <c r="E51" s="42">
        <v>29</v>
      </c>
      <c r="F51" s="42">
        <f t="shared" si="2"/>
        <v>94</v>
      </c>
      <c r="G51" s="42">
        <v>132</v>
      </c>
      <c r="H51" s="70">
        <f t="shared" si="3"/>
        <v>3.6887994634473508E-3</v>
      </c>
    </row>
    <row r="52" spans="1:8" x14ac:dyDescent="0.2">
      <c r="A52" s="69">
        <v>1</v>
      </c>
      <c r="B52" s="69" t="s">
        <v>633</v>
      </c>
      <c r="C52" s="69" t="s">
        <v>634</v>
      </c>
      <c r="D52" s="42">
        <v>19</v>
      </c>
      <c r="E52" s="42">
        <v>25</v>
      </c>
      <c r="F52" s="42">
        <f t="shared" si="2"/>
        <v>73</v>
      </c>
      <c r="G52" s="42">
        <v>117</v>
      </c>
      <c r="H52" s="70">
        <f t="shared" si="3"/>
        <v>3.2696177062374247E-3</v>
      </c>
    </row>
    <row r="53" spans="1:8" x14ac:dyDescent="0.2">
      <c r="A53" s="69">
        <v>57</v>
      </c>
      <c r="B53" s="69" t="s">
        <v>639</v>
      </c>
      <c r="C53" s="69" t="s">
        <v>697</v>
      </c>
      <c r="D53" s="42">
        <v>3</v>
      </c>
      <c r="E53" s="42">
        <v>6</v>
      </c>
      <c r="F53" s="42">
        <f t="shared" si="2"/>
        <v>101</v>
      </c>
      <c r="G53" s="42">
        <v>110</v>
      </c>
      <c r="H53" s="70">
        <f t="shared" si="3"/>
        <v>3.0739995528727923E-3</v>
      </c>
    </row>
    <row r="54" spans="1:8" x14ac:dyDescent="0.2">
      <c r="A54" s="69">
        <v>122</v>
      </c>
      <c r="B54" s="69" t="s">
        <v>639</v>
      </c>
      <c r="C54" s="69" t="s">
        <v>762</v>
      </c>
      <c r="D54" s="42">
        <v>16</v>
      </c>
      <c r="E54" s="42">
        <v>15</v>
      </c>
      <c r="F54" s="42">
        <f t="shared" si="2"/>
        <v>77</v>
      </c>
      <c r="G54" s="42">
        <v>108</v>
      </c>
      <c r="H54" s="70">
        <f t="shared" si="3"/>
        <v>3.0181086519114686E-3</v>
      </c>
    </row>
    <row r="55" spans="1:8" x14ac:dyDescent="0.2">
      <c r="A55" s="69">
        <v>72</v>
      </c>
      <c r="B55" s="69" t="s">
        <v>639</v>
      </c>
      <c r="C55" s="69" t="s">
        <v>712</v>
      </c>
      <c r="D55" s="42">
        <v>19</v>
      </c>
      <c r="E55" s="42">
        <v>13</v>
      </c>
      <c r="F55" s="42">
        <f t="shared" si="2"/>
        <v>73</v>
      </c>
      <c r="G55" s="42">
        <v>105</v>
      </c>
      <c r="H55" s="70">
        <f t="shared" si="3"/>
        <v>2.9342723004694834E-3</v>
      </c>
    </row>
    <row r="56" spans="1:8" x14ac:dyDescent="0.2">
      <c r="A56" s="69">
        <v>13</v>
      </c>
      <c r="B56" s="69" t="s">
        <v>635</v>
      </c>
      <c r="C56" s="69" t="s">
        <v>652</v>
      </c>
      <c r="D56" s="42">
        <v>18</v>
      </c>
      <c r="E56" s="42">
        <v>30</v>
      </c>
      <c r="F56" s="42">
        <f t="shared" si="2"/>
        <v>56</v>
      </c>
      <c r="G56" s="42">
        <v>104</v>
      </c>
      <c r="H56" s="70">
        <f t="shared" si="3"/>
        <v>2.9063268499888218E-3</v>
      </c>
    </row>
    <row r="57" spans="1:8" x14ac:dyDescent="0.2">
      <c r="A57" s="69">
        <v>43</v>
      </c>
      <c r="B57" s="69" t="s">
        <v>641</v>
      </c>
      <c r="C57" s="69" t="s">
        <v>683</v>
      </c>
      <c r="D57" s="42">
        <v>57</v>
      </c>
      <c r="E57" s="42">
        <v>12</v>
      </c>
      <c r="F57" s="42">
        <f t="shared" si="2"/>
        <v>35</v>
      </c>
      <c r="G57" s="42">
        <v>104</v>
      </c>
      <c r="H57" s="70">
        <f t="shared" si="3"/>
        <v>2.9063268499888218E-3</v>
      </c>
    </row>
    <row r="58" spans="1:8" x14ac:dyDescent="0.2">
      <c r="A58" s="69">
        <v>59</v>
      </c>
      <c r="B58" s="69" t="s">
        <v>639</v>
      </c>
      <c r="C58" s="69" t="s">
        <v>699</v>
      </c>
      <c r="D58" s="42">
        <v>15</v>
      </c>
      <c r="E58" s="42">
        <v>7</v>
      </c>
      <c r="F58" s="42">
        <f t="shared" si="2"/>
        <v>79</v>
      </c>
      <c r="G58" s="42">
        <v>101</v>
      </c>
      <c r="H58" s="70">
        <f t="shared" si="3"/>
        <v>2.8224904985468366E-3</v>
      </c>
    </row>
    <row r="59" spans="1:8" x14ac:dyDescent="0.2">
      <c r="A59" s="69">
        <v>138</v>
      </c>
      <c r="B59" s="69" t="s">
        <v>646</v>
      </c>
      <c r="C59" s="69" t="s">
        <v>778</v>
      </c>
      <c r="D59" s="42">
        <v>2</v>
      </c>
      <c r="E59" s="42">
        <v>0</v>
      </c>
      <c r="F59" s="42">
        <f t="shared" si="2"/>
        <v>97</v>
      </c>
      <c r="G59" s="42">
        <v>99</v>
      </c>
      <c r="H59" s="70">
        <f t="shared" si="3"/>
        <v>2.766599597585513E-3</v>
      </c>
    </row>
    <row r="60" spans="1:8" x14ac:dyDescent="0.2">
      <c r="A60" s="69">
        <v>110</v>
      </c>
      <c r="B60" s="69" t="s">
        <v>641</v>
      </c>
      <c r="C60" s="69" t="s">
        <v>750</v>
      </c>
      <c r="D60" s="42">
        <v>0</v>
      </c>
      <c r="E60" s="42">
        <v>66</v>
      </c>
      <c r="F60" s="42">
        <f t="shared" si="2"/>
        <v>29</v>
      </c>
      <c r="G60" s="42">
        <v>95</v>
      </c>
      <c r="H60" s="70">
        <f t="shared" si="3"/>
        <v>2.6548177956628662E-3</v>
      </c>
    </row>
    <row r="61" spans="1:8" x14ac:dyDescent="0.2">
      <c r="A61" s="69">
        <v>118</v>
      </c>
      <c r="B61" s="69" t="s">
        <v>635</v>
      </c>
      <c r="C61" s="69" t="s">
        <v>758</v>
      </c>
      <c r="D61" s="42">
        <v>21</v>
      </c>
      <c r="E61" s="42">
        <v>28</v>
      </c>
      <c r="F61" s="42">
        <f t="shared" si="2"/>
        <v>40</v>
      </c>
      <c r="G61" s="42">
        <v>89</v>
      </c>
      <c r="H61" s="70">
        <f t="shared" si="3"/>
        <v>2.4871450927788957E-3</v>
      </c>
    </row>
    <row r="62" spans="1:8" x14ac:dyDescent="0.2">
      <c r="A62" s="69">
        <v>126</v>
      </c>
      <c r="B62" s="69" t="s">
        <v>635</v>
      </c>
      <c r="C62" s="69" t="s">
        <v>766</v>
      </c>
      <c r="D62" s="42">
        <v>18</v>
      </c>
      <c r="E62" s="42">
        <v>26</v>
      </c>
      <c r="F62" s="42">
        <f t="shared" si="2"/>
        <v>43</v>
      </c>
      <c r="G62" s="42">
        <v>87</v>
      </c>
      <c r="H62" s="70">
        <f t="shared" si="3"/>
        <v>2.4312541918175721E-3</v>
      </c>
    </row>
    <row r="63" spans="1:8" x14ac:dyDescent="0.2">
      <c r="A63" s="69">
        <v>80</v>
      </c>
      <c r="B63" s="69" t="s">
        <v>643</v>
      </c>
      <c r="C63" s="69" t="s">
        <v>720</v>
      </c>
      <c r="D63" s="42">
        <v>32</v>
      </c>
      <c r="E63" s="42">
        <v>36</v>
      </c>
      <c r="F63" s="42">
        <f t="shared" si="2"/>
        <v>18</v>
      </c>
      <c r="G63" s="42">
        <v>86</v>
      </c>
      <c r="H63" s="70">
        <f t="shared" si="3"/>
        <v>2.4033087413369105E-3</v>
      </c>
    </row>
    <row r="64" spans="1:8" x14ac:dyDescent="0.2">
      <c r="A64" s="69">
        <v>40</v>
      </c>
      <c r="B64" s="69" t="s">
        <v>646</v>
      </c>
      <c r="C64" s="69" t="s">
        <v>680</v>
      </c>
      <c r="D64" s="42">
        <v>8</v>
      </c>
      <c r="E64" s="42">
        <v>19</v>
      </c>
      <c r="F64" s="42">
        <f t="shared" si="2"/>
        <v>52</v>
      </c>
      <c r="G64" s="42">
        <v>79</v>
      </c>
      <c r="H64" s="70">
        <f t="shared" si="3"/>
        <v>2.2076905879722781E-3</v>
      </c>
    </row>
    <row r="65" spans="1:8" x14ac:dyDescent="0.2">
      <c r="A65" s="69">
        <v>11</v>
      </c>
      <c r="B65" s="69" t="s">
        <v>637</v>
      </c>
      <c r="C65" s="69" t="s">
        <v>650</v>
      </c>
      <c r="D65" s="42">
        <v>17</v>
      </c>
      <c r="E65" s="42">
        <v>34</v>
      </c>
      <c r="F65" s="42">
        <f t="shared" si="2"/>
        <v>27</v>
      </c>
      <c r="G65" s="42">
        <v>78</v>
      </c>
      <c r="H65" s="70">
        <f t="shared" si="3"/>
        <v>2.1797451374916165E-3</v>
      </c>
    </row>
    <row r="66" spans="1:8" x14ac:dyDescent="0.2">
      <c r="A66" s="69">
        <v>12</v>
      </c>
      <c r="B66" s="69" t="s">
        <v>643</v>
      </c>
      <c r="C66" s="69" t="s">
        <v>651</v>
      </c>
      <c r="D66" s="42">
        <v>29</v>
      </c>
      <c r="E66" s="42">
        <v>27</v>
      </c>
      <c r="F66" s="42">
        <f t="shared" ref="F66:F97" si="4">G66-D66-E66</f>
        <v>22</v>
      </c>
      <c r="G66" s="42">
        <v>78</v>
      </c>
      <c r="H66" s="70">
        <f t="shared" ref="H66:H97" si="5">G66/SUM(G$2:G$145)</f>
        <v>2.1797451374916165E-3</v>
      </c>
    </row>
    <row r="67" spans="1:8" x14ac:dyDescent="0.2">
      <c r="A67" s="69">
        <v>20</v>
      </c>
      <c r="B67" s="69" t="s">
        <v>656</v>
      </c>
      <c r="C67" s="69" t="s">
        <v>660</v>
      </c>
      <c r="D67" s="42">
        <v>12</v>
      </c>
      <c r="E67" s="42">
        <v>3</v>
      </c>
      <c r="F67" s="42">
        <f t="shared" si="4"/>
        <v>63</v>
      </c>
      <c r="G67" s="42">
        <v>78</v>
      </c>
      <c r="H67" s="70">
        <f t="shared" si="5"/>
        <v>2.1797451374916165E-3</v>
      </c>
    </row>
    <row r="68" spans="1:8" x14ac:dyDescent="0.2">
      <c r="A68" s="69">
        <v>75</v>
      </c>
      <c r="B68" s="69" t="s">
        <v>633</v>
      </c>
      <c r="C68" s="69" t="s">
        <v>715</v>
      </c>
      <c r="D68" s="42">
        <v>13</v>
      </c>
      <c r="E68" s="42">
        <v>21</v>
      </c>
      <c r="F68" s="42">
        <f t="shared" si="4"/>
        <v>44</v>
      </c>
      <c r="G68" s="42">
        <v>78</v>
      </c>
      <c r="H68" s="70">
        <f t="shared" si="5"/>
        <v>2.1797451374916165E-3</v>
      </c>
    </row>
    <row r="69" spans="1:8" x14ac:dyDescent="0.2">
      <c r="A69" s="69">
        <v>34</v>
      </c>
      <c r="B69" s="69" t="s">
        <v>641</v>
      </c>
      <c r="C69" s="69" t="s">
        <v>674</v>
      </c>
      <c r="D69" s="42">
        <v>2</v>
      </c>
      <c r="E69" s="42">
        <v>69</v>
      </c>
      <c r="F69" s="42">
        <f t="shared" si="4"/>
        <v>6</v>
      </c>
      <c r="G69" s="42">
        <v>77</v>
      </c>
      <c r="H69" s="70">
        <f t="shared" si="5"/>
        <v>2.1517996870109544E-3</v>
      </c>
    </row>
    <row r="70" spans="1:8" x14ac:dyDescent="0.2">
      <c r="A70" s="69">
        <v>15</v>
      </c>
      <c r="B70" s="69" t="s">
        <v>643</v>
      </c>
      <c r="C70" s="69" t="s">
        <v>654</v>
      </c>
      <c r="D70" s="42">
        <v>22</v>
      </c>
      <c r="E70" s="42">
        <v>16</v>
      </c>
      <c r="F70" s="42">
        <f t="shared" si="4"/>
        <v>32</v>
      </c>
      <c r="G70" s="42">
        <v>70</v>
      </c>
      <c r="H70" s="70">
        <f t="shared" si="5"/>
        <v>1.9561815336463224E-3</v>
      </c>
    </row>
    <row r="71" spans="1:8" x14ac:dyDescent="0.2">
      <c r="A71" s="69">
        <v>134</v>
      </c>
      <c r="B71" s="69" t="s">
        <v>639</v>
      </c>
      <c r="C71" s="69" t="s">
        <v>774</v>
      </c>
      <c r="D71" s="42">
        <v>14</v>
      </c>
      <c r="E71" s="42">
        <v>23</v>
      </c>
      <c r="F71" s="42">
        <f t="shared" si="4"/>
        <v>32</v>
      </c>
      <c r="G71" s="42">
        <v>69</v>
      </c>
      <c r="H71" s="70">
        <f t="shared" si="5"/>
        <v>1.9282360831656606E-3</v>
      </c>
    </row>
    <row r="72" spans="1:8" x14ac:dyDescent="0.2">
      <c r="A72" s="69">
        <v>97</v>
      </c>
      <c r="B72" s="69" t="s">
        <v>635</v>
      </c>
      <c r="C72" s="69" t="s">
        <v>737</v>
      </c>
      <c r="D72" s="42">
        <v>9</v>
      </c>
      <c r="E72" s="42">
        <v>27</v>
      </c>
      <c r="F72" s="42">
        <f t="shared" si="4"/>
        <v>32</v>
      </c>
      <c r="G72" s="42">
        <v>68</v>
      </c>
      <c r="H72" s="70">
        <f t="shared" si="5"/>
        <v>1.9002906326849988E-3</v>
      </c>
    </row>
    <row r="73" spans="1:8" x14ac:dyDescent="0.2">
      <c r="A73" s="69">
        <v>53</v>
      </c>
      <c r="B73" s="69" t="s">
        <v>646</v>
      </c>
      <c r="C73" s="69" t="s">
        <v>693</v>
      </c>
      <c r="D73" s="42">
        <v>12</v>
      </c>
      <c r="E73" s="42">
        <v>32</v>
      </c>
      <c r="F73" s="42">
        <f t="shared" si="4"/>
        <v>22</v>
      </c>
      <c r="G73" s="42">
        <v>66</v>
      </c>
      <c r="H73" s="70">
        <f t="shared" si="5"/>
        <v>1.8443997317236754E-3</v>
      </c>
    </row>
    <row r="74" spans="1:8" x14ac:dyDescent="0.2">
      <c r="A74" s="69">
        <v>64</v>
      </c>
      <c r="B74" s="69" t="s">
        <v>646</v>
      </c>
      <c r="C74" s="69" t="s">
        <v>704</v>
      </c>
      <c r="D74" s="42">
        <v>65</v>
      </c>
      <c r="E74" s="42">
        <v>0</v>
      </c>
      <c r="F74" s="42">
        <f t="shared" si="4"/>
        <v>1</v>
      </c>
      <c r="G74" s="42">
        <v>66</v>
      </c>
      <c r="H74" s="70">
        <f t="shared" si="5"/>
        <v>1.8443997317236754E-3</v>
      </c>
    </row>
    <row r="75" spans="1:8" x14ac:dyDescent="0.2">
      <c r="A75" s="69">
        <v>78</v>
      </c>
      <c r="B75" s="69" t="s">
        <v>641</v>
      </c>
      <c r="C75" s="69" t="s">
        <v>718</v>
      </c>
      <c r="D75" s="42">
        <v>17</v>
      </c>
      <c r="E75" s="42">
        <v>22</v>
      </c>
      <c r="F75" s="42">
        <f t="shared" si="4"/>
        <v>21</v>
      </c>
      <c r="G75" s="42">
        <v>60</v>
      </c>
      <c r="H75" s="70">
        <f t="shared" si="5"/>
        <v>1.676727028839705E-3</v>
      </c>
    </row>
    <row r="76" spans="1:8" x14ac:dyDescent="0.2">
      <c r="A76" s="69">
        <v>93</v>
      </c>
      <c r="B76" s="69" t="s">
        <v>633</v>
      </c>
      <c r="C76" s="69" t="s">
        <v>733</v>
      </c>
      <c r="D76" s="42">
        <v>7</v>
      </c>
      <c r="E76" s="42">
        <v>16</v>
      </c>
      <c r="F76" s="42">
        <f t="shared" si="4"/>
        <v>34</v>
      </c>
      <c r="G76" s="42">
        <v>57</v>
      </c>
      <c r="H76" s="70">
        <f t="shared" si="5"/>
        <v>1.5928906773977197E-3</v>
      </c>
    </row>
    <row r="77" spans="1:8" x14ac:dyDescent="0.2">
      <c r="A77" s="69">
        <v>117</v>
      </c>
      <c r="B77" s="69" t="s">
        <v>639</v>
      </c>
      <c r="C77" s="69" t="s">
        <v>757</v>
      </c>
      <c r="D77" s="42">
        <v>11</v>
      </c>
      <c r="E77" s="42">
        <v>16</v>
      </c>
      <c r="F77" s="42">
        <f t="shared" si="4"/>
        <v>30</v>
      </c>
      <c r="G77" s="42">
        <v>57</v>
      </c>
      <c r="H77" s="70">
        <f t="shared" si="5"/>
        <v>1.5928906773977197E-3</v>
      </c>
    </row>
    <row r="78" spans="1:8" x14ac:dyDescent="0.2">
      <c r="A78" s="69">
        <v>14</v>
      </c>
      <c r="B78" s="69" t="s">
        <v>633</v>
      </c>
      <c r="C78" s="69" t="s">
        <v>653</v>
      </c>
      <c r="D78" s="42">
        <v>13</v>
      </c>
      <c r="E78" s="42">
        <v>38</v>
      </c>
      <c r="F78" s="42">
        <f t="shared" si="4"/>
        <v>5</v>
      </c>
      <c r="G78" s="42">
        <v>56</v>
      </c>
      <c r="H78" s="70">
        <f t="shared" si="5"/>
        <v>1.5649452269170579E-3</v>
      </c>
    </row>
    <row r="79" spans="1:8" x14ac:dyDescent="0.2">
      <c r="A79" s="69">
        <v>32</v>
      </c>
      <c r="B79" s="69" t="s">
        <v>643</v>
      </c>
      <c r="C79" s="69" t="s">
        <v>672</v>
      </c>
      <c r="D79" s="42">
        <v>24</v>
      </c>
      <c r="E79" s="42">
        <v>20</v>
      </c>
      <c r="F79" s="42">
        <f t="shared" si="4"/>
        <v>9</v>
      </c>
      <c r="G79" s="42">
        <v>53</v>
      </c>
      <c r="H79" s="70">
        <f t="shared" si="5"/>
        <v>1.4811088754750727E-3</v>
      </c>
    </row>
    <row r="80" spans="1:8" x14ac:dyDescent="0.2">
      <c r="A80" s="69">
        <v>16</v>
      </c>
      <c r="B80" s="69" t="s">
        <v>643</v>
      </c>
      <c r="C80" s="69" t="s">
        <v>655</v>
      </c>
      <c r="D80" s="42">
        <v>33</v>
      </c>
      <c r="E80" s="42">
        <v>7</v>
      </c>
      <c r="F80" s="42">
        <f t="shared" si="4"/>
        <v>9</v>
      </c>
      <c r="G80" s="42">
        <v>49</v>
      </c>
      <c r="H80" s="70">
        <f t="shared" si="5"/>
        <v>1.3693270735524257E-3</v>
      </c>
    </row>
    <row r="81" spans="1:8" x14ac:dyDescent="0.2">
      <c r="A81" s="69">
        <v>98</v>
      </c>
      <c r="B81" s="69" t="s">
        <v>639</v>
      </c>
      <c r="C81" s="69" t="s">
        <v>738</v>
      </c>
      <c r="D81" s="42">
        <v>6</v>
      </c>
      <c r="E81" s="42">
        <v>17</v>
      </c>
      <c r="F81" s="42">
        <f t="shared" si="4"/>
        <v>26</v>
      </c>
      <c r="G81" s="42">
        <v>49</v>
      </c>
      <c r="H81" s="70">
        <f t="shared" si="5"/>
        <v>1.3693270735524257E-3</v>
      </c>
    </row>
    <row r="82" spans="1:8" x14ac:dyDescent="0.2">
      <c r="A82" s="69">
        <v>63</v>
      </c>
      <c r="B82" s="69" t="s">
        <v>635</v>
      </c>
      <c r="C82" s="69" t="s">
        <v>703</v>
      </c>
      <c r="D82" s="42">
        <v>16</v>
      </c>
      <c r="E82" s="42">
        <v>7</v>
      </c>
      <c r="F82" s="42">
        <f t="shared" si="4"/>
        <v>22</v>
      </c>
      <c r="G82" s="42">
        <v>45</v>
      </c>
      <c r="H82" s="70">
        <f t="shared" si="5"/>
        <v>1.2575452716297787E-3</v>
      </c>
    </row>
    <row r="83" spans="1:8" x14ac:dyDescent="0.2">
      <c r="A83" s="69">
        <v>92</v>
      </c>
      <c r="B83" s="69" t="s">
        <v>633</v>
      </c>
      <c r="C83" s="69" t="s">
        <v>732</v>
      </c>
      <c r="D83" s="42">
        <v>1</v>
      </c>
      <c r="E83" s="42">
        <v>31</v>
      </c>
      <c r="F83" s="42">
        <f t="shared" si="4"/>
        <v>11</v>
      </c>
      <c r="G83" s="42">
        <v>43</v>
      </c>
      <c r="H83" s="70">
        <f t="shared" si="5"/>
        <v>1.2016543706684553E-3</v>
      </c>
    </row>
    <row r="84" spans="1:8" x14ac:dyDescent="0.2">
      <c r="A84" s="69">
        <v>99</v>
      </c>
      <c r="B84" s="69" t="s">
        <v>637</v>
      </c>
      <c r="C84" s="69" t="s">
        <v>739</v>
      </c>
      <c r="D84" s="42">
        <v>4</v>
      </c>
      <c r="E84" s="42">
        <v>27</v>
      </c>
      <c r="F84" s="42">
        <f t="shared" si="4"/>
        <v>11</v>
      </c>
      <c r="G84" s="42">
        <v>42</v>
      </c>
      <c r="H84" s="70">
        <f t="shared" si="5"/>
        <v>1.1737089201877935E-3</v>
      </c>
    </row>
    <row r="85" spans="1:8" x14ac:dyDescent="0.2">
      <c r="A85" s="69">
        <v>37</v>
      </c>
      <c r="B85" s="69" t="s">
        <v>635</v>
      </c>
      <c r="C85" s="69" t="s">
        <v>677</v>
      </c>
      <c r="D85" s="42">
        <v>16</v>
      </c>
      <c r="E85" s="42">
        <v>4</v>
      </c>
      <c r="F85" s="42">
        <f t="shared" si="4"/>
        <v>21</v>
      </c>
      <c r="G85" s="42">
        <v>41</v>
      </c>
      <c r="H85" s="70">
        <f t="shared" si="5"/>
        <v>1.1457634697071316E-3</v>
      </c>
    </row>
    <row r="86" spans="1:8" x14ac:dyDescent="0.2">
      <c r="A86" s="69">
        <v>119</v>
      </c>
      <c r="B86" s="69" t="s">
        <v>637</v>
      </c>
      <c r="C86" s="69" t="s">
        <v>759</v>
      </c>
      <c r="D86" s="42">
        <v>8</v>
      </c>
      <c r="E86" s="42">
        <v>14</v>
      </c>
      <c r="F86" s="42">
        <f t="shared" si="4"/>
        <v>16</v>
      </c>
      <c r="G86" s="42">
        <v>38</v>
      </c>
      <c r="H86" s="70">
        <f t="shared" si="5"/>
        <v>1.0619271182651464E-3</v>
      </c>
    </row>
    <row r="87" spans="1:8" x14ac:dyDescent="0.2">
      <c r="A87" s="69">
        <v>88</v>
      </c>
      <c r="B87" s="69" t="s">
        <v>641</v>
      </c>
      <c r="C87" s="69" t="s">
        <v>728</v>
      </c>
      <c r="D87" s="42">
        <v>6</v>
      </c>
      <c r="E87" s="42">
        <v>1</v>
      </c>
      <c r="F87" s="42">
        <f t="shared" si="4"/>
        <v>29</v>
      </c>
      <c r="G87" s="42">
        <v>36</v>
      </c>
      <c r="H87" s="70">
        <f t="shared" si="5"/>
        <v>1.006036217303823E-3</v>
      </c>
    </row>
    <row r="88" spans="1:8" x14ac:dyDescent="0.2">
      <c r="A88" s="69">
        <v>101</v>
      </c>
      <c r="B88" s="69" t="s">
        <v>635</v>
      </c>
      <c r="C88" s="69" t="s">
        <v>741</v>
      </c>
      <c r="D88" s="42">
        <v>13</v>
      </c>
      <c r="E88" s="42">
        <v>8</v>
      </c>
      <c r="F88" s="42">
        <f t="shared" si="4"/>
        <v>14</v>
      </c>
      <c r="G88" s="42">
        <v>35</v>
      </c>
      <c r="H88" s="70">
        <f t="shared" si="5"/>
        <v>9.7809076682316121E-4</v>
      </c>
    </row>
    <row r="89" spans="1:8" x14ac:dyDescent="0.2">
      <c r="A89" s="69">
        <v>50</v>
      </c>
      <c r="B89" s="69" t="s">
        <v>635</v>
      </c>
      <c r="C89" s="69" t="s">
        <v>690</v>
      </c>
      <c r="D89" s="42">
        <v>5</v>
      </c>
      <c r="E89" s="42">
        <v>13</v>
      </c>
      <c r="F89" s="42">
        <f t="shared" si="4"/>
        <v>16</v>
      </c>
      <c r="G89" s="42">
        <v>34</v>
      </c>
      <c r="H89" s="70">
        <f t="shared" si="5"/>
        <v>9.501453163424994E-4</v>
      </c>
    </row>
    <row r="90" spans="1:8" x14ac:dyDescent="0.2">
      <c r="A90" s="69">
        <v>71</v>
      </c>
      <c r="B90" s="69" t="s">
        <v>643</v>
      </c>
      <c r="C90" s="69" t="s">
        <v>711</v>
      </c>
      <c r="D90" s="42">
        <v>13</v>
      </c>
      <c r="E90" s="42">
        <v>10</v>
      </c>
      <c r="F90" s="42">
        <f t="shared" si="4"/>
        <v>10</v>
      </c>
      <c r="G90" s="42">
        <v>33</v>
      </c>
      <c r="H90" s="70">
        <f t="shared" si="5"/>
        <v>9.221998658618377E-4</v>
      </c>
    </row>
    <row r="91" spans="1:8" x14ac:dyDescent="0.2">
      <c r="A91" s="69">
        <v>69</v>
      </c>
      <c r="B91" s="69" t="s">
        <v>656</v>
      </c>
      <c r="C91" s="69" t="s">
        <v>709</v>
      </c>
      <c r="D91" s="42">
        <v>0</v>
      </c>
      <c r="E91" s="42">
        <v>0</v>
      </c>
      <c r="F91" s="42">
        <f t="shared" si="4"/>
        <v>30</v>
      </c>
      <c r="G91" s="42">
        <v>30</v>
      </c>
      <c r="H91" s="70">
        <f t="shared" si="5"/>
        <v>8.3836351441985248E-4</v>
      </c>
    </row>
    <row r="92" spans="1:8" x14ac:dyDescent="0.2">
      <c r="A92" s="69">
        <v>81</v>
      </c>
      <c r="B92" s="69" t="s">
        <v>637</v>
      </c>
      <c r="C92" s="69" t="s">
        <v>721</v>
      </c>
      <c r="D92" s="42">
        <v>1</v>
      </c>
      <c r="E92" s="42">
        <v>5</v>
      </c>
      <c r="F92" s="42">
        <f t="shared" si="4"/>
        <v>24</v>
      </c>
      <c r="G92" s="42">
        <v>30</v>
      </c>
      <c r="H92" s="70">
        <f t="shared" si="5"/>
        <v>8.3836351441985248E-4</v>
      </c>
    </row>
    <row r="93" spans="1:8" x14ac:dyDescent="0.2">
      <c r="A93" s="69">
        <v>36</v>
      </c>
      <c r="B93" s="69" t="s">
        <v>639</v>
      </c>
      <c r="C93" s="69" t="s">
        <v>676</v>
      </c>
      <c r="D93" s="42">
        <v>0</v>
      </c>
      <c r="E93" s="42">
        <v>2</v>
      </c>
      <c r="F93" s="42">
        <f t="shared" si="4"/>
        <v>27</v>
      </c>
      <c r="G93" s="42">
        <v>29</v>
      </c>
      <c r="H93" s="70">
        <f t="shared" si="5"/>
        <v>8.1041806393919067E-4</v>
      </c>
    </row>
    <row r="94" spans="1:8" x14ac:dyDescent="0.2">
      <c r="A94" s="69">
        <v>52</v>
      </c>
      <c r="B94" s="69" t="s">
        <v>643</v>
      </c>
      <c r="C94" s="69" t="s">
        <v>692</v>
      </c>
      <c r="D94" s="42">
        <v>9</v>
      </c>
      <c r="E94" s="42">
        <v>7</v>
      </c>
      <c r="F94" s="42">
        <f t="shared" si="4"/>
        <v>12</v>
      </c>
      <c r="G94" s="42">
        <v>28</v>
      </c>
      <c r="H94" s="70">
        <f t="shared" si="5"/>
        <v>7.8247261345852897E-4</v>
      </c>
    </row>
    <row r="95" spans="1:8" x14ac:dyDescent="0.2">
      <c r="A95" s="69">
        <v>137</v>
      </c>
      <c r="B95" s="69" t="s">
        <v>643</v>
      </c>
      <c r="C95" s="69" t="s">
        <v>777</v>
      </c>
      <c r="D95" s="42">
        <v>8</v>
      </c>
      <c r="E95" s="42">
        <v>10</v>
      </c>
      <c r="F95" s="42">
        <f t="shared" si="4"/>
        <v>9</v>
      </c>
      <c r="G95" s="42">
        <v>27</v>
      </c>
      <c r="H95" s="70">
        <f t="shared" si="5"/>
        <v>7.5452716297786716E-4</v>
      </c>
    </row>
    <row r="96" spans="1:8" x14ac:dyDescent="0.2">
      <c r="A96" s="69">
        <v>141</v>
      </c>
      <c r="B96" s="69" t="s">
        <v>635</v>
      </c>
      <c r="C96" s="69" t="s">
        <v>781</v>
      </c>
      <c r="D96" s="42">
        <v>13</v>
      </c>
      <c r="E96" s="42">
        <v>2</v>
      </c>
      <c r="F96" s="42">
        <f t="shared" si="4"/>
        <v>12</v>
      </c>
      <c r="G96" s="42">
        <v>27</v>
      </c>
      <c r="H96" s="70">
        <f t="shared" si="5"/>
        <v>7.5452716297786716E-4</v>
      </c>
    </row>
    <row r="97" spans="1:8" x14ac:dyDescent="0.2">
      <c r="A97" s="69">
        <v>18</v>
      </c>
      <c r="B97" s="69" t="s">
        <v>656</v>
      </c>
      <c r="C97" s="69" t="s">
        <v>658</v>
      </c>
      <c r="D97" s="42">
        <v>3</v>
      </c>
      <c r="E97" s="42">
        <v>2</v>
      </c>
      <c r="F97" s="42">
        <f t="shared" si="4"/>
        <v>21</v>
      </c>
      <c r="G97" s="42">
        <v>26</v>
      </c>
      <c r="H97" s="70">
        <f t="shared" si="5"/>
        <v>7.2658171249720546E-4</v>
      </c>
    </row>
    <row r="98" spans="1:8" x14ac:dyDescent="0.2">
      <c r="A98" s="69">
        <v>62</v>
      </c>
      <c r="B98" s="69" t="s">
        <v>639</v>
      </c>
      <c r="C98" s="69" t="s">
        <v>702</v>
      </c>
      <c r="D98" s="42">
        <v>0</v>
      </c>
      <c r="E98" s="42">
        <v>2</v>
      </c>
      <c r="F98" s="42">
        <f t="shared" ref="F98:F129" si="6">G98-D98-E98</f>
        <v>21</v>
      </c>
      <c r="G98" s="42">
        <v>23</v>
      </c>
      <c r="H98" s="70">
        <f t="shared" ref="H98:H129" si="7">G98/SUM(G$2:G$145)</f>
        <v>6.4274536105522024E-4</v>
      </c>
    </row>
    <row r="99" spans="1:8" x14ac:dyDescent="0.2">
      <c r="A99" s="69">
        <v>48</v>
      </c>
      <c r="B99" s="69" t="s">
        <v>643</v>
      </c>
      <c r="C99" s="69" t="s">
        <v>688</v>
      </c>
      <c r="D99" s="42">
        <v>9</v>
      </c>
      <c r="E99" s="42">
        <v>5</v>
      </c>
      <c r="F99" s="42">
        <f t="shared" si="6"/>
        <v>6</v>
      </c>
      <c r="G99" s="42">
        <v>20</v>
      </c>
      <c r="H99" s="70">
        <f t="shared" si="7"/>
        <v>5.5890900961323492E-4</v>
      </c>
    </row>
    <row r="100" spans="1:8" x14ac:dyDescent="0.2">
      <c r="A100" s="69">
        <v>68</v>
      </c>
      <c r="B100" s="69" t="s">
        <v>643</v>
      </c>
      <c r="C100" s="69" t="s">
        <v>708</v>
      </c>
      <c r="D100" s="42">
        <v>8</v>
      </c>
      <c r="E100" s="42">
        <v>0</v>
      </c>
      <c r="F100" s="42">
        <f t="shared" si="6"/>
        <v>9</v>
      </c>
      <c r="G100" s="42">
        <v>17</v>
      </c>
      <c r="H100" s="70">
        <f t="shared" si="7"/>
        <v>4.750726581712497E-4</v>
      </c>
    </row>
    <row r="101" spans="1:8" x14ac:dyDescent="0.2">
      <c r="A101" s="69">
        <v>42</v>
      </c>
      <c r="B101" s="69" t="s">
        <v>637</v>
      </c>
      <c r="C101" s="69" t="s">
        <v>682</v>
      </c>
      <c r="D101" s="42">
        <v>6</v>
      </c>
      <c r="E101" s="42">
        <v>3</v>
      </c>
      <c r="F101" s="42">
        <f t="shared" si="6"/>
        <v>7</v>
      </c>
      <c r="G101" s="42">
        <v>16</v>
      </c>
      <c r="H101" s="70">
        <f t="shared" si="7"/>
        <v>4.47127207690588E-4</v>
      </c>
    </row>
    <row r="102" spans="1:8" x14ac:dyDescent="0.2">
      <c r="A102" s="69">
        <v>115</v>
      </c>
      <c r="B102" s="69" t="s">
        <v>643</v>
      </c>
      <c r="C102" s="69" t="s">
        <v>755</v>
      </c>
      <c r="D102" s="42">
        <v>5</v>
      </c>
      <c r="E102" s="42">
        <v>11</v>
      </c>
      <c r="F102" s="42">
        <f t="shared" si="6"/>
        <v>0</v>
      </c>
      <c r="G102" s="42">
        <v>16</v>
      </c>
      <c r="H102" s="70">
        <f t="shared" si="7"/>
        <v>4.47127207690588E-4</v>
      </c>
    </row>
    <row r="103" spans="1:8" x14ac:dyDescent="0.2">
      <c r="A103" s="69">
        <v>46</v>
      </c>
      <c r="B103" s="69" t="s">
        <v>643</v>
      </c>
      <c r="C103" s="69" t="s">
        <v>686</v>
      </c>
      <c r="D103" s="42">
        <v>13</v>
      </c>
      <c r="E103" s="42">
        <v>2</v>
      </c>
      <c r="F103" s="42">
        <f t="shared" si="6"/>
        <v>0</v>
      </c>
      <c r="G103" s="42">
        <v>15</v>
      </c>
      <c r="H103" s="70">
        <f t="shared" si="7"/>
        <v>4.1918175720992624E-4</v>
      </c>
    </row>
    <row r="104" spans="1:8" x14ac:dyDescent="0.2">
      <c r="A104" s="69">
        <v>49</v>
      </c>
      <c r="B104" s="69" t="s">
        <v>643</v>
      </c>
      <c r="C104" s="69" t="s">
        <v>689</v>
      </c>
      <c r="D104" s="42">
        <v>13</v>
      </c>
      <c r="E104" s="42">
        <v>1</v>
      </c>
      <c r="F104" s="42">
        <f t="shared" si="6"/>
        <v>1</v>
      </c>
      <c r="G104" s="42">
        <v>15</v>
      </c>
      <c r="H104" s="70">
        <f t="shared" si="7"/>
        <v>4.1918175720992624E-4</v>
      </c>
    </row>
    <row r="105" spans="1:8" x14ac:dyDescent="0.2">
      <c r="A105" s="69">
        <v>136</v>
      </c>
      <c r="B105" s="69" t="s">
        <v>633</v>
      </c>
      <c r="C105" s="69" t="s">
        <v>776</v>
      </c>
      <c r="D105" s="42">
        <v>0</v>
      </c>
      <c r="E105" s="42">
        <v>1</v>
      </c>
      <c r="F105" s="42">
        <f t="shared" si="6"/>
        <v>14</v>
      </c>
      <c r="G105" s="42">
        <v>15</v>
      </c>
      <c r="H105" s="70">
        <f t="shared" si="7"/>
        <v>4.1918175720992624E-4</v>
      </c>
    </row>
    <row r="106" spans="1:8" x14ac:dyDescent="0.2">
      <c r="A106" s="69">
        <v>111</v>
      </c>
      <c r="B106" s="69" t="s">
        <v>633</v>
      </c>
      <c r="C106" s="69" t="s">
        <v>751</v>
      </c>
      <c r="D106" s="42">
        <v>0</v>
      </c>
      <c r="E106" s="42">
        <v>14</v>
      </c>
      <c r="F106" s="42">
        <f t="shared" si="6"/>
        <v>0</v>
      </c>
      <c r="G106" s="42">
        <v>14</v>
      </c>
      <c r="H106" s="70">
        <f t="shared" si="7"/>
        <v>3.9123630672926448E-4</v>
      </c>
    </row>
    <row r="107" spans="1:8" x14ac:dyDescent="0.2">
      <c r="A107" s="69">
        <v>130</v>
      </c>
      <c r="B107" s="69" t="s">
        <v>637</v>
      </c>
      <c r="C107" s="69" t="s">
        <v>770</v>
      </c>
      <c r="D107" s="42">
        <v>4</v>
      </c>
      <c r="E107" s="42">
        <v>6</v>
      </c>
      <c r="F107" s="42">
        <f t="shared" si="6"/>
        <v>4</v>
      </c>
      <c r="G107" s="42">
        <v>14</v>
      </c>
      <c r="H107" s="70">
        <f t="shared" si="7"/>
        <v>3.9123630672926448E-4</v>
      </c>
    </row>
    <row r="108" spans="1:8" x14ac:dyDescent="0.2">
      <c r="A108" s="69">
        <v>9</v>
      </c>
      <c r="B108" s="69" t="s">
        <v>643</v>
      </c>
      <c r="C108" s="69" t="s">
        <v>648</v>
      </c>
      <c r="D108" s="42">
        <v>0</v>
      </c>
      <c r="E108" s="42">
        <v>7</v>
      </c>
      <c r="F108" s="42">
        <f t="shared" si="6"/>
        <v>4</v>
      </c>
      <c r="G108" s="42">
        <v>11</v>
      </c>
      <c r="H108" s="70">
        <f t="shared" si="7"/>
        <v>3.0739995528727921E-4</v>
      </c>
    </row>
    <row r="109" spans="1:8" x14ac:dyDescent="0.2">
      <c r="A109" s="69">
        <v>83</v>
      </c>
      <c r="B109" s="69" t="s">
        <v>656</v>
      </c>
      <c r="C109" s="69" t="s">
        <v>723</v>
      </c>
      <c r="D109" s="42">
        <v>3</v>
      </c>
      <c r="E109" s="42">
        <v>6</v>
      </c>
      <c r="F109" s="42">
        <f t="shared" si="6"/>
        <v>2</v>
      </c>
      <c r="G109" s="42">
        <v>11</v>
      </c>
      <c r="H109" s="70">
        <f t="shared" si="7"/>
        <v>3.0739995528727921E-4</v>
      </c>
    </row>
    <row r="110" spans="1:8" x14ac:dyDescent="0.2">
      <c r="A110" s="69">
        <v>104</v>
      </c>
      <c r="B110" s="69" t="s">
        <v>637</v>
      </c>
      <c r="C110" s="69" t="s">
        <v>744</v>
      </c>
      <c r="D110" s="42">
        <v>3</v>
      </c>
      <c r="E110" s="42">
        <v>5</v>
      </c>
      <c r="F110" s="42">
        <f t="shared" si="6"/>
        <v>3</v>
      </c>
      <c r="G110" s="42">
        <v>11</v>
      </c>
      <c r="H110" s="70">
        <f t="shared" si="7"/>
        <v>3.0739995528727921E-4</v>
      </c>
    </row>
    <row r="111" spans="1:8" x14ac:dyDescent="0.2">
      <c r="A111" s="69">
        <v>129</v>
      </c>
      <c r="B111" s="69" t="s">
        <v>637</v>
      </c>
      <c r="C111" s="69" t="s">
        <v>769</v>
      </c>
      <c r="D111" s="42">
        <v>3</v>
      </c>
      <c r="E111" s="42">
        <v>6</v>
      </c>
      <c r="F111" s="42">
        <f t="shared" si="6"/>
        <v>2</v>
      </c>
      <c r="G111" s="42">
        <v>11</v>
      </c>
      <c r="H111" s="70">
        <f t="shared" si="7"/>
        <v>3.0739995528727921E-4</v>
      </c>
    </row>
    <row r="112" spans="1:8" x14ac:dyDescent="0.2">
      <c r="A112" s="69">
        <v>120</v>
      </c>
      <c r="B112" s="69" t="s">
        <v>643</v>
      </c>
      <c r="C112" s="69" t="s">
        <v>760</v>
      </c>
      <c r="D112" s="42">
        <v>2</v>
      </c>
      <c r="E112" s="42">
        <v>1</v>
      </c>
      <c r="F112" s="42">
        <f t="shared" si="6"/>
        <v>7</v>
      </c>
      <c r="G112" s="42">
        <v>10</v>
      </c>
      <c r="H112" s="70">
        <f t="shared" si="7"/>
        <v>2.7945450480661746E-4</v>
      </c>
    </row>
    <row r="113" spans="1:8" x14ac:dyDescent="0.2">
      <c r="A113" s="69">
        <v>139</v>
      </c>
      <c r="B113" s="69" t="s">
        <v>633</v>
      </c>
      <c r="C113" s="69" t="s">
        <v>779</v>
      </c>
      <c r="D113" s="42">
        <v>0</v>
      </c>
      <c r="E113" s="42">
        <v>4</v>
      </c>
      <c r="F113" s="42">
        <f t="shared" si="6"/>
        <v>5</v>
      </c>
      <c r="G113" s="42">
        <v>9</v>
      </c>
      <c r="H113" s="70">
        <f t="shared" si="7"/>
        <v>2.5150905432595576E-4</v>
      </c>
    </row>
    <row r="114" spans="1:8" x14ac:dyDescent="0.2">
      <c r="A114" s="69">
        <v>33</v>
      </c>
      <c r="B114" s="69" t="s">
        <v>635</v>
      </c>
      <c r="C114" s="69" t="s">
        <v>673</v>
      </c>
      <c r="D114" s="42">
        <v>0</v>
      </c>
      <c r="E114" s="42">
        <v>0</v>
      </c>
      <c r="F114" s="42">
        <f t="shared" si="6"/>
        <v>7</v>
      </c>
      <c r="G114" s="42">
        <v>7</v>
      </c>
      <c r="H114" s="70">
        <f t="shared" si="7"/>
        <v>1.9561815336463224E-4</v>
      </c>
    </row>
    <row r="115" spans="1:8" x14ac:dyDescent="0.2">
      <c r="A115" s="69">
        <v>100</v>
      </c>
      <c r="B115" s="69" t="s">
        <v>643</v>
      </c>
      <c r="C115" s="69" t="s">
        <v>740</v>
      </c>
      <c r="D115" s="42">
        <v>1</v>
      </c>
      <c r="E115" s="42">
        <v>6</v>
      </c>
      <c r="F115" s="42">
        <f t="shared" si="6"/>
        <v>0</v>
      </c>
      <c r="G115" s="42">
        <v>7</v>
      </c>
      <c r="H115" s="70">
        <f t="shared" si="7"/>
        <v>1.9561815336463224E-4</v>
      </c>
    </row>
    <row r="116" spans="1:8" x14ac:dyDescent="0.2">
      <c r="A116" s="69">
        <v>66</v>
      </c>
      <c r="B116" s="69" t="s">
        <v>643</v>
      </c>
      <c r="C116" s="69" t="s">
        <v>706</v>
      </c>
      <c r="D116" s="42">
        <v>5</v>
      </c>
      <c r="E116" s="42">
        <v>1</v>
      </c>
      <c r="F116" s="42">
        <f t="shared" si="6"/>
        <v>0</v>
      </c>
      <c r="G116" s="42">
        <v>6</v>
      </c>
      <c r="H116" s="70">
        <f t="shared" si="7"/>
        <v>1.6767270288397049E-4</v>
      </c>
    </row>
    <row r="117" spans="1:8" x14ac:dyDescent="0.2">
      <c r="A117" s="69">
        <v>102</v>
      </c>
      <c r="B117" s="69" t="s">
        <v>646</v>
      </c>
      <c r="C117" s="69" t="s">
        <v>742</v>
      </c>
      <c r="D117" s="42">
        <v>6</v>
      </c>
      <c r="E117" s="42">
        <v>0</v>
      </c>
      <c r="F117" s="42">
        <f t="shared" si="6"/>
        <v>0</v>
      </c>
      <c r="G117" s="42">
        <v>6</v>
      </c>
      <c r="H117" s="70">
        <f t="shared" si="7"/>
        <v>1.6767270288397049E-4</v>
      </c>
    </row>
    <row r="118" spans="1:8" x14ac:dyDescent="0.2">
      <c r="A118" s="69">
        <v>65</v>
      </c>
      <c r="B118" s="69" t="s">
        <v>637</v>
      </c>
      <c r="C118" s="69" t="s">
        <v>705</v>
      </c>
      <c r="D118" s="42">
        <v>1</v>
      </c>
      <c r="E118" s="42">
        <v>3</v>
      </c>
      <c r="F118" s="42">
        <f t="shared" si="6"/>
        <v>0</v>
      </c>
      <c r="G118" s="42">
        <v>4</v>
      </c>
      <c r="H118" s="70">
        <f t="shared" si="7"/>
        <v>1.11781801922647E-4</v>
      </c>
    </row>
    <row r="119" spans="1:8" x14ac:dyDescent="0.2">
      <c r="A119" s="69">
        <v>94</v>
      </c>
      <c r="B119" s="69" t="s">
        <v>637</v>
      </c>
      <c r="C119" s="69" t="s">
        <v>734</v>
      </c>
      <c r="D119" s="42">
        <v>2</v>
      </c>
      <c r="E119" s="42">
        <v>2</v>
      </c>
      <c r="F119" s="42">
        <f t="shared" si="6"/>
        <v>0</v>
      </c>
      <c r="G119" s="42">
        <v>4</v>
      </c>
      <c r="H119" s="70">
        <f t="shared" si="7"/>
        <v>1.11781801922647E-4</v>
      </c>
    </row>
    <row r="120" spans="1:8" x14ac:dyDescent="0.2">
      <c r="A120" s="69">
        <v>114</v>
      </c>
      <c r="B120" s="69" t="s">
        <v>643</v>
      </c>
      <c r="C120" s="69" t="s">
        <v>754</v>
      </c>
      <c r="D120" s="42">
        <v>0</v>
      </c>
      <c r="E120" s="42">
        <v>0</v>
      </c>
      <c r="F120" s="42">
        <f t="shared" si="6"/>
        <v>4</v>
      </c>
      <c r="G120" s="42">
        <v>4</v>
      </c>
      <c r="H120" s="70">
        <f t="shared" si="7"/>
        <v>1.11781801922647E-4</v>
      </c>
    </row>
    <row r="121" spans="1:8" x14ac:dyDescent="0.2">
      <c r="A121" s="69">
        <v>132</v>
      </c>
      <c r="B121" s="69" t="s">
        <v>643</v>
      </c>
      <c r="C121" s="69" t="s">
        <v>772</v>
      </c>
      <c r="D121" s="42">
        <v>3</v>
      </c>
      <c r="E121" s="42">
        <v>1</v>
      </c>
      <c r="F121" s="42">
        <f t="shared" si="6"/>
        <v>0</v>
      </c>
      <c r="G121" s="42">
        <v>4</v>
      </c>
      <c r="H121" s="70">
        <f t="shared" si="7"/>
        <v>1.11781801922647E-4</v>
      </c>
    </row>
    <row r="122" spans="1:8" x14ac:dyDescent="0.2">
      <c r="A122" s="69">
        <v>5</v>
      </c>
      <c r="B122" s="69" t="s">
        <v>641</v>
      </c>
      <c r="C122" s="69" t="s">
        <v>642</v>
      </c>
      <c r="D122" s="42">
        <v>0</v>
      </c>
      <c r="E122" s="42">
        <v>0</v>
      </c>
      <c r="F122" s="42">
        <f t="shared" si="6"/>
        <v>3</v>
      </c>
      <c r="G122" s="42">
        <v>3</v>
      </c>
      <c r="H122" s="70">
        <f t="shared" si="7"/>
        <v>8.3836351441985243E-5</v>
      </c>
    </row>
    <row r="123" spans="1:8" x14ac:dyDescent="0.2">
      <c r="A123" s="69">
        <v>54</v>
      </c>
      <c r="B123" s="69" t="s">
        <v>643</v>
      </c>
      <c r="C123" s="69" t="s">
        <v>694</v>
      </c>
      <c r="D123" s="42">
        <v>2</v>
      </c>
      <c r="E123" s="42">
        <v>1</v>
      </c>
      <c r="F123" s="42">
        <f t="shared" si="6"/>
        <v>0</v>
      </c>
      <c r="G123" s="42">
        <v>3</v>
      </c>
      <c r="H123" s="70">
        <f t="shared" si="7"/>
        <v>8.3836351441985243E-5</v>
      </c>
    </row>
    <row r="124" spans="1:8" x14ac:dyDescent="0.2">
      <c r="A124" s="69">
        <v>56</v>
      </c>
      <c r="B124" s="69" t="s">
        <v>635</v>
      </c>
      <c r="C124" s="69" t="s">
        <v>696</v>
      </c>
      <c r="D124" s="42">
        <v>0</v>
      </c>
      <c r="E124" s="42">
        <v>3</v>
      </c>
      <c r="F124" s="42">
        <f t="shared" si="6"/>
        <v>0</v>
      </c>
      <c r="G124" s="42">
        <v>3</v>
      </c>
      <c r="H124" s="70">
        <f t="shared" si="7"/>
        <v>8.3836351441985243E-5</v>
      </c>
    </row>
    <row r="125" spans="1:8" x14ac:dyDescent="0.2">
      <c r="A125" s="69">
        <v>127</v>
      </c>
      <c r="B125" s="69" t="s">
        <v>633</v>
      </c>
      <c r="C125" s="69" t="s">
        <v>767</v>
      </c>
      <c r="D125" s="42">
        <v>2</v>
      </c>
      <c r="E125" s="42">
        <v>1</v>
      </c>
      <c r="F125" s="42">
        <f t="shared" si="6"/>
        <v>0</v>
      </c>
      <c r="G125" s="42">
        <v>3</v>
      </c>
      <c r="H125" s="70">
        <f t="shared" si="7"/>
        <v>8.3836351441985243E-5</v>
      </c>
    </row>
    <row r="126" spans="1:8" x14ac:dyDescent="0.2">
      <c r="A126" s="69">
        <v>133</v>
      </c>
      <c r="B126" s="69" t="s">
        <v>646</v>
      </c>
      <c r="C126" s="69" t="s">
        <v>773</v>
      </c>
      <c r="D126" s="42">
        <v>1</v>
      </c>
      <c r="E126" s="42">
        <v>0</v>
      </c>
      <c r="F126" s="42">
        <f t="shared" si="6"/>
        <v>2</v>
      </c>
      <c r="G126" s="42">
        <v>3</v>
      </c>
      <c r="H126" s="70">
        <f t="shared" si="7"/>
        <v>8.3836351441985243E-5</v>
      </c>
    </row>
    <row r="127" spans="1:8" x14ac:dyDescent="0.2">
      <c r="A127" s="69">
        <v>135</v>
      </c>
      <c r="B127" s="69" t="s">
        <v>643</v>
      </c>
      <c r="C127" s="69" t="s">
        <v>775</v>
      </c>
      <c r="D127" s="42">
        <v>0</v>
      </c>
      <c r="E127" s="42">
        <v>3</v>
      </c>
      <c r="F127" s="42">
        <f t="shared" si="6"/>
        <v>0</v>
      </c>
      <c r="G127" s="42">
        <v>3</v>
      </c>
      <c r="H127" s="70">
        <f t="shared" si="7"/>
        <v>8.3836351441985243E-5</v>
      </c>
    </row>
    <row r="128" spans="1:8" x14ac:dyDescent="0.2">
      <c r="A128" s="69">
        <v>142</v>
      </c>
      <c r="B128" s="69" t="s">
        <v>643</v>
      </c>
      <c r="C128" s="69" t="s">
        <v>782</v>
      </c>
      <c r="D128" s="42">
        <v>2</v>
      </c>
      <c r="E128" s="42">
        <v>0</v>
      </c>
      <c r="F128" s="42">
        <f t="shared" si="6"/>
        <v>1</v>
      </c>
      <c r="G128" s="42">
        <v>3</v>
      </c>
      <c r="H128" s="70">
        <f t="shared" si="7"/>
        <v>8.3836351441985243E-5</v>
      </c>
    </row>
    <row r="129" spans="1:8" x14ac:dyDescent="0.2">
      <c r="A129" s="69">
        <v>8</v>
      </c>
      <c r="B129" s="69" t="s">
        <v>646</v>
      </c>
      <c r="C129" s="69" t="s">
        <v>647</v>
      </c>
      <c r="D129" s="42">
        <v>0</v>
      </c>
      <c r="E129" s="42">
        <v>0</v>
      </c>
      <c r="F129" s="42">
        <f t="shared" si="6"/>
        <v>2</v>
      </c>
      <c r="G129" s="42">
        <v>2</v>
      </c>
      <c r="H129" s="70">
        <f t="shared" si="7"/>
        <v>5.58909009613235E-5</v>
      </c>
    </row>
    <row r="130" spans="1:8" x14ac:dyDescent="0.2">
      <c r="A130" s="69">
        <v>35</v>
      </c>
      <c r="B130" s="69" t="s">
        <v>641</v>
      </c>
      <c r="C130" s="69" t="s">
        <v>675</v>
      </c>
      <c r="D130" s="42">
        <v>0</v>
      </c>
      <c r="E130" s="42">
        <v>0</v>
      </c>
      <c r="F130" s="42">
        <f t="shared" ref="F130:F145" si="8">G130-D130-E130</f>
        <v>2</v>
      </c>
      <c r="G130" s="42">
        <v>2</v>
      </c>
      <c r="H130" s="70">
        <f t="shared" ref="H130:H145" si="9">G130/SUM(G$2:G$145)</f>
        <v>5.58909009613235E-5</v>
      </c>
    </row>
    <row r="131" spans="1:8" x14ac:dyDescent="0.2">
      <c r="A131" s="69">
        <v>61</v>
      </c>
      <c r="B131" s="69" t="s">
        <v>643</v>
      </c>
      <c r="C131" s="69" t="s">
        <v>701</v>
      </c>
      <c r="D131" s="42">
        <v>0</v>
      </c>
      <c r="E131" s="42">
        <v>0</v>
      </c>
      <c r="F131" s="42">
        <f t="shared" si="8"/>
        <v>2</v>
      </c>
      <c r="G131" s="42">
        <v>2</v>
      </c>
      <c r="H131" s="70">
        <f t="shared" si="9"/>
        <v>5.58909009613235E-5</v>
      </c>
    </row>
    <row r="132" spans="1:8" x14ac:dyDescent="0.2">
      <c r="A132" s="69">
        <v>77</v>
      </c>
      <c r="B132" s="69" t="s">
        <v>639</v>
      </c>
      <c r="C132" s="69" t="s">
        <v>717</v>
      </c>
      <c r="D132" s="42">
        <v>0</v>
      </c>
      <c r="E132" s="42">
        <v>0</v>
      </c>
      <c r="F132" s="42">
        <f t="shared" si="8"/>
        <v>2</v>
      </c>
      <c r="G132" s="42">
        <v>2</v>
      </c>
      <c r="H132" s="70">
        <f t="shared" si="9"/>
        <v>5.58909009613235E-5</v>
      </c>
    </row>
    <row r="133" spans="1:8" x14ac:dyDescent="0.2">
      <c r="A133" s="69">
        <v>95</v>
      </c>
      <c r="B133" s="69" t="s">
        <v>643</v>
      </c>
      <c r="C133" s="69" t="s">
        <v>735</v>
      </c>
      <c r="D133" s="42">
        <v>2</v>
      </c>
      <c r="E133" s="42">
        <v>0</v>
      </c>
      <c r="F133" s="42">
        <f t="shared" si="8"/>
        <v>0</v>
      </c>
      <c r="G133" s="42">
        <v>2</v>
      </c>
      <c r="H133" s="70">
        <f t="shared" si="9"/>
        <v>5.58909009613235E-5</v>
      </c>
    </row>
    <row r="134" spans="1:8" x14ac:dyDescent="0.2">
      <c r="A134" s="69">
        <v>131</v>
      </c>
      <c r="B134" s="69" t="s">
        <v>635</v>
      </c>
      <c r="C134" s="69" t="s">
        <v>771</v>
      </c>
      <c r="D134" s="42">
        <v>0</v>
      </c>
      <c r="E134" s="42">
        <v>2</v>
      </c>
      <c r="F134" s="42">
        <f t="shared" si="8"/>
        <v>0</v>
      </c>
      <c r="G134" s="42">
        <v>2</v>
      </c>
      <c r="H134" s="70">
        <f t="shared" si="9"/>
        <v>5.58909009613235E-5</v>
      </c>
    </row>
    <row r="135" spans="1:8" x14ac:dyDescent="0.2">
      <c r="A135" s="69">
        <v>6</v>
      </c>
      <c r="B135" s="69" t="s">
        <v>643</v>
      </c>
      <c r="C135" s="69" t="s">
        <v>644</v>
      </c>
      <c r="D135" s="42">
        <v>0</v>
      </c>
      <c r="E135" s="42">
        <v>0</v>
      </c>
      <c r="F135" s="42">
        <f t="shared" si="8"/>
        <v>1</v>
      </c>
      <c r="G135" s="42">
        <v>1</v>
      </c>
      <c r="H135" s="70">
        <f t="shared" si="9"/>
        <v>2.794545048066175E-5</v>
      </c>
    </row>
    <row r="136" spans="1:8" x14ac:dyDescent="0.2">
      <c r="A136" s="69">
        <v>58</v>
      </c>
      <c r="B136" s="69" t="s">
        <v>643</v>
      </c>
      <c r="C136" s="69" t="s">
        <v>698</v>
      </c>
      <c r="D136" s="42">
        <v>0</v>
      </c>
      <c r="E136" s="42">
        <v>1</v>
      </c>
      <c r="F136" s="42">
        <f t="shared" si="8"/>
        <v>0</v>
      </c>
      <c r="G136" s="42">
        <v>1</v>
      </c>
      <c r="H136" s="70">
        <f t="shared" si="9"/>
        <v>2.794545048066175E-5</v>
      </c>
    </row>
    <row r="137" spans="1:8" x14ac:dyDescent="0.2">
      <c r="A137" s="69">
        <v>74</v>
      </c>
      <c r="B137" s="69" t="s">
        <v>643</v>
      </c>
      <c r="C137" s="69" t="s">
        <v>714</v>
      </c>
      <c r="D137" s="42">
        <v>1</v>
      </c>
      <c r="E137" s="42">
        <v>0</v>
      </c>
      <c r="F137" s="42">
        <f t="shared" si="8"/>
        <v>0</v>
      </c>
      <c r="G137" s="42">
        <v>1</v>
      </c>
      <c r="H137" s="70">
        <f t="shared" si="9"/>
        <v>2.794545048066175E-5</v>
      </c>
    </row>
    <row r="138" spans="1:8" x14ac:dyDescent="0.2">
      <c r="A138" s="69">
        <v>82</v>
      </c>
      <c r="B138" s="69" t="s">
        <v>643</v>
      </c>
      <c r="C138" s="69" t="s">
        <v>722</v>
      </c>
      <c r="D138" s="42">
        <v>0</v>
      </c>
      <c r="E138" s="42">
        <v>1</v>
      </c>
      <c r="F138" s="42">
        <f t="shared" si="8"/>
        <v>0</v>
      </c>
      <c r="G138" s="42">
        <v>1</v>
      </c>
      <c r="H138" s="70">
        <f t="shared" si="9"/>
        <v>2.794545048066175E-5</v>
      </c>
    </row>
    <row r="139" spans="1:8" x14ac:dyDescent="0.2">
      <c r="A139" s="69">
        <v>89</v>
      </c>
      <c r="B139" s="69" t="s">
        <v>641</v>
      </c>
      <c r="C139" s="69" t="s">
        <v>729</v>
      </c>
      <c r="D139" s="42">
        <v>0</v>
      </c>
      <c r="E139" s="42">
        <v>0</v>
      </c>
      <c r="F139" s="42">
        <f t="shared" si="8"/>
        <v>1</v>
      </c>
      <c r="G139" s="42">
        <v>1</v>
      </c>
      <c r="H139" s="70">
        <f t="shared" si="9"/>
        <v>2.794545048066175E-5</v>
      </c>
    </row>
    <row r="140" spans="1:8" x14ac:dyDescent="0.2">
      <c r="A140" s="69">
        <v>90</v>
      </c>
      <c r="B140" s="69" t="s">
        <v>637</v>
      </c>
      <c r="C140" s="69" t="s">
        <v>730</v>
      </c>
      <c r="D140" s="42">
        <v>1</v>
      </c>
      <c r="E140" s="42">
        <v>0</v>
      </c>
      <c r="F140" s="42">
        <f t="shared" si="8"/>
        <v>0</v>
      </c>
      <c r="G140" s="42">
        <v>1</v>
      </c>
      <c r="H140" s="70">
        <f t="shared" si="9"/>
        <v>2.794545048066175E-5</v>
      </c>
    </row>
    <row r="141" spans="1:8" x14ac:dyDescent="0.2">
      <c r="A141" s="69">
        <v>91</v>
      </c>
      <c r="B141" s="69" t="s">
        <v>643</v>
      </c>
      <c r="C141" s="69" t="s">
        <v>731</v>
      </c>
      <c r="D141" s="42">
        <v>0</v>
      </c>
      <c r="E141" s="42">
        <v>1</v>
      </c>
      <c r="F141" s="42">
        <f t="shared" si="8"/>
        <v>0</v>
      </c>
      <c r="G141" s="42">
        <v>1</v>
      </c>
      <c r="H141" s="70">
        <f t="shared" si="9"/>
        <v>2.794545048066175E-5</v>
      </c>
    </row>
    <row r="142" spans="1:8" x14ac:dyDescent="0.2">
      <c r="A142" s="69">
        <v>106</v>
      </c>
      <c r="B142" s="69" t="s">
        <v>643</v>
      </c>
      <c r="C142" s="69" t="s">
        <v>746</v>
      </c>
      <c r="D142" s="42">
        <v>1</v>
      </c>
      <c r="E142" s="42">
        <v>0</v>
      </c>
      <c r="F142" s="42">
        <f t="shared" si="8"/>
        <v>0</v>
      </c>
      <c r="G142" s="42">
        <v>1</v>
      </c>
      <c r="H142" s="70">
        <f t="shared" si="9"/>
        <v>2.794545048066175E-5</v>
      </c>
    </row>
    <row r="143" spans="1:8" x14ac:dyDescent="0.2">
      <c r="A143" s="69">
        <v>108</v>
      </c>
      <c r="B143" s="69" t="s">
        <v>643</v>
      </c>
      <c r="C143" s="69" t="s">
        <v>748</v>
      </c>
      <c r="D143" s="42">
        <v>0</v>
      </c>
      <c r="E143" s="42">
        <v>0</v>
      </c>
      <c r="F143" s="42">
        <f t="shared" si="8"/>
        <v>1</v>
      </c>
      <c r="G143" s="42">
        <v>1</v>
      </c>
      <c r="H143" s="70">
        <f t="shared" si="9"/>
        <v>2.794545048066175E-5</v>
      </c>
    </row>
    <row r="144" spans="1:8" x14ac:dyDescent="0.2">
      <c r="A144" s="69">
        <v>116</v>
      </c>
      <c r="B144" s="69" t="s">
        <v>643</v>
      </c>
      <c r="C144" s="69" t="s">
        <v>756</v>
      </c>
      <c r="D144" s="42">
        <v>1</v>
      </c>
      <c r="E144" s="42">
        <v>0</v>
      </c>
      <c r="F144" s="42">
        <f t="shared" si="8"/>
        <v>0</v>
      </c>
      <c r="G144" s="42">
        <v>1</v>
      </c>
      <c r="H144" s="70">
        <f t="shared" si="9"/>
        <v>2.794545048066175E-5</v>
      </c>
    </row>
    <row r="145" spans="1:8" x14ac:dyDescent="0.2">
      <c r="A145" s="69">
        <v>121</v>
      </c>
      <c r="B145" s="69" t="s">
        <v>633</v>
      </c>
      <c r="C145" s="69" t="s">
        <v>761</v>
      </c>
      <c r="D145" s="42">
        <v>0</v>
      </c>
      <c r="E145" s="42">
        <v>0</v>
      </c>
      <c r="F145" s="42">
        <f t="shared" si="8"/>
        <v>0</v>
      </c>
      <c r="G145" s="42">
        <v>0</v>
      </c>
      <c r="H145" s="70">
        <f t="shared" si="9"/>
        <v>0</v>
      </c>
    </row>
    <row r="147" spans="1:8" x14ac:dyDescent="0.2">
      <c r="C147" s="69" t="s">
        <v>785</v>
      </c>
      <c r="D147" s="42">
        <f>SUM(D2:D145)</f>
        <v>3655</v>
      </c>
      <c r="E147" s="42">
        <f t="shared" ref="E147:G147" si="10">SUM(E2:E145)</f>
        <v>8115</v>
      </c>
      <c r="F147" s="42">
        <f t="shared" ref="F147" si="11">G147-D147-E147</f>
        <v>24014</v>
      </c>
      <c r="G147" s="42">
        <f t="shared" si="10"/>
        <v>35784</v>
      </c>
      <c r="H147" s="70">
        <f t="shared" ref="H147" si="12">G147/SUM(G$2:G$145)</f>
        <v>1</v>
      </c>
    </row>
  </sheetData>
  <autoFilter ref="A1:H145">
    <sortState ref="A2:H145">
      <sortCondition descending="1" ref="G1:G145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1831 data</vt:lpstr>
      <vt:lpstr>Parish Types</vt:lpstr>
      <vt:lpstr>Hundreds</vt:lpstr>
      <vt:lpstr>Deaneries</vt:lpstr>
      <vt:lpstr>Modern Districts</vt:lpstr>
      <vt:lpstr>Crafts &amp; Commerce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</cp:lastModifiedBy>
  <cp:lastPrinted>2011-04-08T07:57:00Z</cp:lastPrinted>
  <dcterms:created xsi:type="dcterms:W3CDTF">2007-12-08T10:15:28Z</dcterms:created>
  <dcterms:modified xsi:type="dcterms:W3CDTF">2015-12-30T15:19:16Z</dcterms:modified>
</cp:coreProperties>
</file>